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Backup\wasteofcash\Spreadsheets\"/>
    </mc:Choice>
  </mc:AlternateContent>
  <xr:revisionPtr revIDLastSave="0" documentId="13_ncr:1_{A7F946E1-9AE2-4A8C-ADFE-37C07A379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  <sheet name="Suppliers" sheetId="2" r:id="rId2"/>
    <sheet name="Instructions" sheetId="3" r:id="rId3"/>
  </sheets>
  <definedNames>
    <definedName name="CCCharge">OFFSET(Suppliers!$AH$1,1,0,COUNTA(Suppliers!$AH:$AH)-1,1)</definedName>
    <definedName name="CS1D">OFFSET(Suppliers!$T$1,1,0,COUNTA(Suppliers!$T:$T)-1,1)</definedName>
    <definedName name="CS1Q">OFFSET(Suppliers!$S$1,1,0,COUNTA(Suppliers!$S:$S)-1,1)</definedName>
    <definedName name="CS1R">OFFSET(Suppliers!$R$1,1,0,COUNTA(Suppliers!$R:$R)-1,1)</definedName>
    <definedName name="CS2D">OFFSET(Suppliers!$W$1,1,0,COUNTA(Suppliers!$W:$W)-1,1)</definedName>
    <definedName name="CS2Q">OFFSET(Suppliers!$V$1,1,0,COUNTA(Suppliers!$V:$V)-1,1)</definedName>
    <definedName name="CS2R">OFFSET(Suppliers!$U$1,1,0,COUNTA(Suppliers!$U:$U)-1,1)</definedName>
    <definedName name="CS3D">OFFSET(Suppliers!$Z$1,1,0,COUNTA(Suppliers!$Z:$Z)-1,1)</definedName>
    <definedName name="CS3Q">OFFSET(Suppliers!$Y$1,1,0,COUNTA(Suppliers!$Y:$Y)-1,1)</definedName>
    <definedName name="CS3R">OFFSET(Suppliers!$X$1,1,0,COUNTA(Suppliers!$X:$X)-1,1)</definedName>
    <definedName name="CS4D">OFFSET(Suppliers!$AC$1,1,0,COUNTA(Suppliers!$AC:$AC)-1,1)</definedName>
    <definedName name="CS4Q">OFFSET(Suppliers!$AB$1,1,0,COUNTA(Suppliers!$AB:$AB)-1,1)</definedName>
    <definedName name="CS4R">OFFSET(Suppliers!$AA$1,1,0,COUNTA(Suppliers!$AA:$AA)-1,1)</definedName>
    <definedName name="CS5D">OFFSET(Suppliers!$AF$1,1,0,COUNTA(Suppliers!$AF:$AF)-1,1)</definedName>
    <definedName name="CS5Q">OFFSET(Suppliers!$AE$1,1,0,COUNTA(Suppliers!$AE:$AE)-1,1)</definedName>
    <definedName name="CS5R">OFFSET(Suppliers!$AD$1,1,0,COUNTA(Suppliers!$AD:$AD)-1,1)</definedName>
    <definedName name="Data_Table">OFFSET(Suppliers!$A$1,1,0,COUNTA(Suppliers!$A:$A)-1,COUNTA(Suppliers!$1:$1))</definedName>
    <definedName name="ES1D">OFFSET(Suppliers!$D$1,1,0,COUNTA(Suppliers!$D:$D)-1,1)</definedName>
    <definedName name="ES1Q">OFFSET(Suppliers!$C$1,1,0,COUNTA(Suppliers!$C:$C)-1,1)</definedName>
    <definedName name="ES1R">OFFSET(Suppliers!$B$1,1,0,COUNTA(Suppliers!$B:$B)-1,1)</definedName>
    <definedName name="ES2D">OFFSET(Suppliers!$G$1,1,0,COUNTA(Suppliers!$G:$G)-1,1)</definedName>
    <definedName name="ES2Q">OFFSET(Suppliers!$F$1,1,0,COUNTA(Suppliers!$F:$F)-1,1)</definedName>
    <definedName name="ES2R">OFFSET(Suppliers!$E$1,1,0,COUNTA(Suppliers!$E:$E)-1,1)</definedName>
    <definedName name="ES3D">OFFSET(Suppliers!$J$1,1,0,COUNTA(Suppliers!$J:$J)-1,1)</definedName>
    <definedName name="ES3Q">OFFSET(Suppliers!$I$1,1,0,COUNTA(Suppliers!$I:$I)-1,1)</definedName>
    <definedName name="ES3R">OFFSET(Suppliers!$H$1,1,0,COUNTA(Suppliers!$H:$H)-1,1)</definedName>
    <definedName name="ES4D">OFFSET(Suppliers!$M$1,1,0,COUNTA(Suppliers!$M:$M)-1,1)</definedName>
    <definedName name="ES4Q">OFFSET(Suppliers!$L$1,1,0,COUNTA(Suppliers!$L:$L)-1,1)</definedName>
    <definedName name="ES4R">OFFSET(Suppliers!$K$1,1,0,COUNTA(Suppliers!$K:$K)-1,1)</definedName>
    <definedName name="ES5D">OFFSET(Suppliers!$P$1,1,0,COUNTA(Suppliers!$P:$P)-1,1)</definedName>
    <definedName name="ES5Q">OFFSET(Suppliers!$O$1,1,0,COUNTA(Suppliers!$O:$O)-1,1)</definedName>
    <definedName name="ES5R">OFFSET(Suppliers!$N$1,1,0,COUNTA(Suppliers!$N:$N)-1,1)</definedName>
    <definedName name="ESupply">OFFSET(Suppliers!$Q$1,1,0,COUNTA(Suppliers!$Q:$Q)-1,1)</definedName>
    <definedName name="SolarFeed">OFFSET(Suppliers!$AG$1,1,0,COUNTA(Suppliers!$AG:$AG)-1,1)</definedName>
    <definedName name="SupplierNames">OFFSET(Suppliers!$A$1,1,0,COUNTA(Suppliers!$A:$A)-1,1)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H22" i="1" s="1"/>
  <c r="H1" i="1"/>
  <c r="E41" i="1" l="1"/>
  <c r="E40" i="1"/>
  <c r="E39" i="1"/>
  <c r="E37" i="1"/>
  <c r="E34" i="1"/>
  <c r="E33" i="1"/>
  <c r="E32" i="1"/>
  <c r="E31" i="1"/>
  <c r="D15" i="1"/>
  <c r="E15" i="1" s="1"/>
  <c r="D14" i="1"/>
  <c r="E14" i="1" s="1"/>
  <c r="D13" i="1"/>
  <c r="E13" i="1" s="1"/>
  <c r="D12" i="1"/>
  <c r="E12" i="1" s="1"/>
  <c r="E38" i="1" l="1"/>
  <c r="B37" i="1"/>
  <c r="E30" i="1"/>
  <c r="B30" i="1"/>
  <c r="D11" i="1"/>
  <c r="E11" i="1" s="1"/>
  <c r="D3" i="1"/>
  <c r="E3" i="1" s="1"/>
  <c r="B11" i="1" l="1"/>
  <c r="B3" i="1"/>
  <c r="F11" i="1" l="1"/>
  <c r="H11" i="1"/>
  <c r="H3" i="1"/>
  <c r="F3" i="1"/>
  <c r="B12" i="1"/>
  <c r="B41" i="1"/>
  <c r="B40" i="1"/>
  <c r="F12" i="1" l="1"/>
  <c r="H12" i="1"/>
  <c r="G3" i="1"/>
  <c r="B13" i="1"/>
  <c r="G11" i="1"/>
  <c r="F13" i="1" l="1"/>
  <c r="G13" i="1" s="1"/>
  <c r="H13" i="1"/>
  <c r="G12" i="1"/>
  <c r="B14" i="1"/>
  <c r="F14" i="1" l="1"/>
  <c r="G14" i="1" s="1"/>
  <c r="H14" i="1"/>
  <c r="B15" i="1"/>
  <c r="H15" i="1" s="1"/>
  <c r="B34" i="1"/>
  <c r="B33" i="1"/>
  <c r="F15" i="1" l="1"/>
  <c r="F16" i="1" s="1"/>
  <c r="B16" i="1"/>
  <c r="D19" i="1"/>
  <c r="E19" i="1" s="1"/>
  <c r="B39" i="1"/>
  <c r="B38" i="1"/>
  <c r="B32" i="1"/>
  <c r="B31" i="1"/>
  <c r="D7" i="1"/>
  <c r="E7" i="1" s="1"/>
  <c r="D6" i="1"/>
  <c r="E6" i="1" s="1"/>
  <c r="D5" i="1"/>
  <c r="E5" i="1" s="1"/>
  <c r="D4" i="1"/>
  <c r="E4" i="1" s="1"/>
  <c r="H19" i="1" l="1"/>
  <c r="G15" i="1"/>
  <c r="F19" i="1"/>
  <c r="G19" i="1" s="1"/>
  <c r="B4" i="1"/>
  <c r="H4" i="1" l="1"/>
  <c r="F4" i="1"/>
  <c r="H16" i="1"/>
  <c r="G16" i="1"/>
  <c r="B5" i="1"/>
  <c r="F5" i="1" l="1"/>
  <c r="H5" i="1"/>
  <c r="B6" i="1"/>
  <c r="F6" i="1" l="1"/>
  <c r="H6" i="1"/>
  <c r="B7" i="1"/>
  <c r="H7" i="1" s="1"/>
  <c r="H8" i="1" l="1"/>
  <c r="B8" i="1"/>
  <c r="F7" i="1"/>
  <c r="F8" i="1" s="1"/>
  <c r="H21" i="1" l="1"/>
  <c r="G4" i="1"/>
  <c r="I21" i="1" l="1"/>
  <c r="I23" i="1" s="1"/>
  <c r="H23" i="1"/>
  <c r="G5" i="1"/>
  <c r="F21" i="1" l="1"/>
  <c r="G7" i="1"/>
  <c r="G6" i="1"/>
  <c r="G8" i="1" l="1"/>
  <c r="G21" i="1" l="1"/>
</calcChain>
</file>

<file path=xl/sharedStrings.xml><?xml version="1.0" encoding="utf-8"?>
<sst xmlns="http://schemas.openxmlformats.org/spreadsheetml/2006/main" count="200" uniqueCount="180">
  <si>
    <t>Step 1</t>
  </si>
  <si>
    <t>Step 2</t>
  </si>
  <si>
    <t>kWh</t>
  </si>
  <si>
    <t>GST</t>
  </si>
  <si>
    <t>Step 3</t>
  </si>
  <si>
    <t>Step 4</t>
  </si>
  <si>
    <t>Step 5</t>
  </si>
  <si>
    <t>Total</t>
  </si>
  <si>
    <t>Days</t>
  </si>
  <si>
    <t>Totals</t>
  </si>
  <si>
    <t>Daily supply charge</t>
  </si>
  <si>
    <t>GST %</t>
  </si>
  <si>
    <t>Step 1 Daily</t>
  </si>
  <si>
    <t>Step 1 Quarterly</t>
  </si>
  <si>
    <t>Rate Ex</t>
  </si>
  <si>
    <t>Total Ex</t>
  </si>
  <si>
    <t>Total Inc</t>
  </si>
  <si>
    <t>Rate Inc</t>
  </si>
  <si>
    <t>Total kWh</t>
  </si>
  <si>
    <t>Step 2 Daily</t>
  </si>
  <si>
    <t>Step 3 Daily</t>
  </si>
  <si>
    <t>Step 4 Daily</t>
  </si>
  <si>
    <t>Step 2 Quarterly</t>
  </si>
  <si>
    <t>Step 3 Quarterly</t>
  </si>
  <si>
    <t>Name</t>
  </si>
  <si>
    <t>E S1 R</t>
  </si>
  <si>
    <t>E S1 Q</t>
  </si>
  <si>
    <t>E S2 R</t>
  </si>
  <si>
    <t>E S2 Q</t>
  </si>
  <si>
    <t>E S3 R</t>
  </si>
  <si>
    <t>E S3 Q</t>
  </si>
  <si>
    <t>E S4 R</t>
  </si>
  <si>
    <t>E S4 Q</t>
  </si>
  <si>
    <t>E S5 R</t>
  </si>
  <si>
    <t>E S5 Q</t>
  </si>
  <si>
    <t>E S1 D</t>
  </si>
  <si>
    <t>E S2 D</t>
  </si>
  <si>
    <t>E S3 D</t>
  </si>
  <si>
    <t>E S5 D</t>
  </si>
  <si>
    <t>E Supply</t>
  </si>
  <si>
    <t>Step 4 Quarterly</t>
  </si>
  <si>
    <t>Step 5 Quarterly</t>
  </si>
  <si>
    <t>Step 5 Daily</t>
  </si>
  <si>
    <t>Electricity</t>
  </si>
  <si>
    <t>Electricty</t>
  </si>
  <si>
    <t>Solar</t>
  </si>
  <si>
    <t>Solar Feedin</t>
  </si>
  <si>
    <t>After solar</t>
  </si>
  <si>
    <t>E S4 D</t>
  </si>
  <si>
    <t>CC Charge</t>
  </si>
  <si>
    <t>With CC Charge</t>
  </si>
  <si>
    <t>Controlled Load</t>
  </si>
  <si>
    <t>C S1 R</t>
  </si>
  <si>
    <t>C S1 Q</t>
  </si>
  <si>
    <t>C S2 D</t>
  </si>
  <si>
    <t>C S2 R</t>
  </si>
  <si>
    <t>C S2 Q</t>
  </si>
  <si>
    <t>C S1 D</t>
  </si>
  <si>
    <t>Controlled</t>
  </si>
  <si>
    <t>Supplier(pick one):</t>
  </si>
  <si>
    <t>Go to suppliers tab and on a new row fill out a new supplier.</t>
  </si>
  <si>
    <t>Name = Company – Plan name</t>
  </si>
  <si>
    <t>Term = contract in years</t>
  </si>
  <si>
    <t>E S1 R = Electric step 1 rate in dollars. Eg 29c is 0.29</t>
  </si>
  <si>
    <t>E S1 Q = if supplier has step 1 as first “1000kWh a quarter/month”, enter 1000</t>
  </si>
  <si>
    <t>OR (fill 0’s for things that do not apply)</t>
  </si>
  <si>
    <t>E S1 D = if supplier has step 1 as “3.2877kWh/day”, enter 3.2877</t>
  </si>
  <si>
    <t>Repeat for steps 1-5, if supplier only has 3 brackets set bracket 3 to a large number eg 100000.</t>
  </si>
  <si>
    <t>E Supply = Supply charge per day in dollars eg 75.8c is 0.758</t>
  </si>
  <si>
    <t>E Discount = Discount percent 20% is 0.2</t>
  </si>
  <si>
    <t>G S1 R/Q/D same rules as electricity but for gas. If they do not sell gas fill in zeros</t>
  </si>
  <si>
    <t>Solar feedin = feedin rate per kWh in dollars, eg 30c is 0.30</t>
  </si>
  <si>
    <t>Discount Whole Bill = if supplier discounts on supply charge or only consumption.</t>
  </si>
  <si>
    <t>CC Charge = any credit fee</t>
  </si>
  <si>
    <t>Connect Fee = any account establishment fee</t>
  </si>
  <si>
    <t>On Main tab at bottom fill in red writing in yellow sections.</t>
  </si>
  <si>
    <t>Select your supplier from drop down at top.</t>
  </si>
  <si>
    <t>Blue writing should be auto populated from Suppliers details on Supplier tab.</t>
  </si>
  <si>
    <t>C s1 R/Q/D same as electricity but for controlled load. If they do not offer controlled load fill in zeros</t>
  </si>
  <si>
    <t>Alinta Fair Go Solar 0/10</t>
  </si>
  <si>
    <t>2014 Energy Australia Summer 17/13</t>
  </si>
  <si>
    <t>2014 Energy Australia Winter 17/13</t>
  </si>
  <si>
    <t>2015 Energy Australia Summer 21/21</t>
  </si>
  <si>
    <t>2015 Energy Australia Winter 21/21</t>
  </si>
  <si>
    <t>2014 Lumo 12</t>
  </si>
  <si>
    <t>2015 Lumo 12</t>
  </si>
  <si>
    <t>2014 Momentum +2 DD</t>
  </si>
  <si>
    <t>2015 Momentum +2 DD</t>
  </si>
  <si>
    <t>2014 Origin eSaver 15/11 +1 DD</t>
  </si>
  <si>
    <t>2015 Origin eSaver 16/11</t>
  </si>
  <si>
    <t>2014 Diamond Summer +3 DD(Monthly)</t>
  </si>
  <si>
    <t>2014 Diamond Winter +3 DD(Monthly)</t>
  </si>
  <si>
    <t>2014 Diamond Solar</t>
  </si>
  <si>
    <t>2014 Alinta Fair Go 15/10</t>
  </si>
  <si>
    <t>2015 Alinta Fair Go 20/10</t>
  </si>
  <si>
    <t>2015 Simply Energy Save Online 20/10</t>
  </si>
  <si>
    <t>2015 Qenergy + $5.50 inc GST Fee</t>
  </si>
  <si>
    <t>2015 AGL Summer Select 12/10 +2 Dual</t>
  </si>
  <si>
    <t>2015 AGL Winter Select 12/10 +2 Dual</t>
  </si>
  <si>
    <t>2015 Diamond 3 +3 DD(Monthly)</t>
  </si>
  <si>
    <t>2015 Origin Maximiser 16/12</t>
  </si>
  <si>
    <t>(2015)-----------------------------</t>
  </si>
  <si>
    <t>(2014)-----------------------------</t>
  </si>
  <si>
    <t>C S3 R</t>
  </si>
  <si>
    <t>C S3 Q</t>
  </si>
  <si>
    <t>C S3 D</t>
  </si>
  <si>
    <t>C S4 R</t>
  </si>
  <si>
    <t>C S4 Q</t>
  </si>
  <si>
    <t>C S4 D</t>
  </si>
  <si>
    <t>C S5 Q</t>
  </si>
  <si>
    <t>C S5 R</t>
  </si>
  <si>
    <t>C S5 D</t>
  </si>
  <si>
    <t>2016 Alinta Fair Go 20/10</t>
  </si>
  <si>
    <t>2016 Momentum Smile</t>
  </si>
  <si>
    <t>2016 Qenergy</t>
  </si>
  <si>
    <t>2016 Energy Australia 22/17</t>
  </si>
  <si>
    <t>2016 Simply Energy 15/15</t>
  </si>
  <si>
    <t>2016 Red Energy 10</t>
  </si>
  <si>
    <t>2016 Lumo 12</t>
  </si>
  <si>
    <t>2016 Diamond (Monthly) 7 +3DD</t>
  </si>
  <si>
    <t>2016 Origin Saver 16/10 +2 DD</t>
  </si>
  <si>
    <t>2016 AGL Winter Select 15/10 +2 dual</t>
  </si>
  <si>
    <t>2016 AGL Summer Select 15/10 +2 dual</t>
  </si>
  <si>
    <t>(2016)-----------------------------</t>
  </si>
  <si>
    <t>2016 Power Direct $5 CC</t>
  </si>
  <si>
    <t>2016 Urth Energy</t>
  </si>
  <si>
    <t>(2017)----------------------------</t>
  </si>
  <si>
    <t>2017 AGL</t>
  </si>
  <si>
    <t>2017 Alinta</t>
  </si>
  <si>
    <t>2017 Origin</t>
  </si>
  <si>
    <t>2017 Lumo</t>
  </si>
  <si>
    <t>2017 SimplyEnergy</t>
  </si>
  <si>
    <t>2017 Sanctuary</t>
  </si>
  <si>
    <t>2017 PacificHydro</t>
  </si>
  <si>
    <t>(2018)----------------------------</t>
  </si>
  <si>
    <t>(2019)-----------------------------</t>
  </si>
  <si>
    <t>AGL Savers 2018</t>
  </si>
  <si>
    <t>AGL Essentials 2018</t>
  </si>
  <si>
    <t>Alinta 25/12 2018</t>
  </si>
  <si>
    <t>SimplyEnergy 18/15 2018</t>
  </si>
  <si>
    <t>SimplyEnergy 20/16 2018</t>
  </si>
  <si>
    <t>Origin Maximizer 2018</t>
  </si>
  <si>
    <t>Momentum 2018</t>
  </si>
  <si>
    <t>Lumo Advantage Premium 2018</t>
  </si>
  <si>
    <t>Alinta 2019</t>
  </si>
  <si>
    <t>Simply Energy 2019</t>
  </si>
  <si>
    <t>Origin 2019 Max Saver</t>
  </si>
  <si>
    <t>AGL 2019 Essentials Plus</t>
  </si>
  <si>
    <t>Origin 2019 Solar Boost</t>
  </si>
  <si>
    <t>Prices in table are EX GST!</t>
  </si>
  <si>
    <t>Momentum 2019</t>
  </si>
  <si>
    <t>Lumo 2019</t>
  </si>
  <si>
    <t>AGL 2019 Essentials Savers</t>
  </si>
  <si>
    <t>Electricity + Supply Totals</t>
  </si>
  <si>
    <t>Solar Credit</t>
  </si>
  <si>
    <t>If you want more details expand groups on left with "+" or top or click "1", "2" or "3" at top left.</t>
  </si>
  <si>
    <t>To add a new plan:</t>
  </si>
  <si>
    <t>Basic usage:</t>
  </si>
  <si>
    <t>Solar Rate</t>
  </si>
  <si>
    <t>(2020)------------------------------</t>
  </si>
  <si>
    <t>Origin 2020 Max Saver</t>
  </si>
  <si>
    <t>Origin 2020 Solar Boost</t>
  </si>
  <si>
    <t>Alinta 2020</t>
  </si>
  <si>
    <t>Lumo 2020</t>
  </si>
  <si>
    <t>Simply Energy 2020</t>
  </si>
  <si>
    <t>Momentum 2020</t>
  </si>
  <si>
    <t>Origin 2020 Update</t>
  </si>
  <si>
    <t>AGL Essentials 2020</t>
  </si>
  <si>
    <t>Click Flora Plus</t>
  </si>
  <si>
    <t>Click Flora Solar</t>
  </si>
  <si>
    <t>GloEnergy</t>
  </si>
  <si>
    <t>EnergyLocals</t>
  </si>
  <si>
    <t>0.62+R11:AP11</t>
  </si>
  <si>
    <t>AGL Solar Savers 2020</t>
  </si>
  <si>
    <t>AGL Solar Custom 2020</t>
  </si>
  <si>
    <t>(2021)------------------------------</t>
  </si>
  <si>
    <t>Click Jarrah 2021</t>
  </si>
  <si>
    <t>Origin Flexi 21 2021</t>
  </si>
  <si>
    <t>Origin Solar Boost 12 2021</t>
  </si>
  <si>
    <t>SimplyEnergy Gas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</si>
</sst>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theme="6" tint="0.39994506668294322"/>
      </left>
      <right style="hair">
        <color theme="6" tint="0.39994506668294322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6" xfId="0" applyFont="1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2" fillId="0" borderId="6" xfId="0" applyFont="1" applyBorder="1" applyAlignment="1">
      <alignment horizontal="right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" fillId="3" borderId="3" xfId="0" applyFont="1" applyFill="1" applyBorder="1"/>
    <xf numFmtId="0" fontId="2" fillId="3" borderId="4" xfId="0" applyFont="1" applyFill="1" applyBorder="1"/>
    <xf numFmtId="0" fontId="1" fillId="3" borderId="5" xfId="0" applyFont="1" applyFill="1" applyBorder="1"/>
    <xf numFmtId="0" fontId="2" fillId="3" borderId="11" xfId="0" applyFont="1" applyFill="1" applyBorder="1"/>
    <xf numFmtId="0" fontId="0" fillId="3" borderId="11" xfId="0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0" fontId="0" fillId="0" borderId="0" xfId="0" applyFill="1"/>
    <xf numFmtId="164" fontId="2" fillId="0" borderId="0" xfId="0" applyNumberFormat="1" applyFont="1"/>
    <xf numFmtId="0" fontId="2" fillId="6" borderId="6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5" borderId="8" xfId="0" applyNumberFormat="1" applyFill="1" applyBorder="1" applyAlignment="1">
      <alignment vertical="center"/>
    </xf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0" fillId="3" borderId="4" xfId="0" applyFill="1" applyBorder="1"/>
    <xf numFmtId="0" fontId="7" fillId="2" borderId="10" xfId="0" applyFont="1" applyFill="1" applyBorder="1"/>
    <xf numFmtId="0" fontId="0" fillId="3" borderId="11" xfId="0" applyFill="1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6" xfId="0" applyFont="1" applyBorder="1"/>
    <xf numFmtId="164" fontId="2" fillId="0" borderId="16" xfId="0" applyNumberFormat="1" applyFont="1" applyBorder="1"/>
    <xf numFmtId="0" fontId="2" fillId="0" borderId="16" xfId="0" applyFont="1" applyBorder="1"/>
    <xf numFmtId="164" fontId="0" fillId="0" borderId="0" xfId="0" applyNumberFormat="1" applyFont="1" applyBorder="1"/>
    <xf numFmtId="0" fontId="0" fillId="0" borderId="0" xfId="0" applyNumberFormat="1" applyFont="1" applyBorder="1"/>
    <xf numFmtId="0" fontId="4" fillId="0" borderId="0" xfId="0" applyNumberFormat="1" applyFont="1" applyBorder="1"/>
    <xf numFmtId="0" fontId="2" fillId="6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left"/>
    </xf>
    <xf numFmtId="0" fontId="5" fillId="7" borderId="7" xfId="0" applyFont="1" applyFill="1" applyBorder="1"/>
    <xf numFmtId="0" fontId="3" fillId="0" borderId="8" xfId="0" applyFont="1" applyFill="1" applyBorder="1"/>
    <xf numFmtId="164" fontId="3" fillId="0" borderId="8" xfId="0" applyNumberFormat="1" applyFont="1" applyFill="1" applyBorder="1"/>
    <xf numFmtId="164" fontId="2" fillId="0" borderId="8" xfId="0" applyNumberFormat="1" applyFont="1" applyFill="1" applyBorder="1"/>
    <xf numFmtId="164" fontId="3" fillId="0" borderId="0" xfId="0" applyNumberFormat="1" applyFont="1" applyFill="1" applyBorder="1"/>
    <xf numFmtId="0" fontId="0" fillId="0" borderId="2" xfId="0" applyFont="1" applyFill="1" applyBorder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right"/>
    </xf>
    <xf numFmtId="0" fontId="0" fillId="0" borderId="1" xfId="0" applyFont="1" applyFill="1" applyBorder="1"/>
    <xf numFmtId="0" fontId="4" fillId="0" borderId="1" xfId="0" applyFont="1" applyFill="1" applyBorder="1"/>
    <xf numFmtId="164" fontId="0" fillId="0" borderId="1" xfId="0" applyNumberFormat="1" applyFont="1" applyFill="1" applyBorder="1"/>
    <xf numFmtId="164" fontId="0" fillId="0" borderId="16" xfId="0" applyNumberFormat="1" applyFont="1" applyBorder="1"/>
    <xf numFmtId="164" fontId="0" fillId="0" borderId="1" xfId="0" applyNumberFormat="1" applyFont="1" applyBorder="1"/>
    <xf numFmtId="164" fontId="9" fillId="0" borderId="8" xfId="0" applyNumberFormat="1" applyFont="1" applyFill="1" applyBorder="1"/>
    <xf numFmtId="164" fontId="10" fillId="7" borderId="8" xfId="0" applyNumberFormat="1" applyFont="1" applyFill="1" applyBorder="1"/>
    <xf numFmtId="0" fontId="9" fillId="8" borderId="9" xfId="0" applyFont="1" applyFill="1" applyBorder="1"/>
    <xf numFmtId="0" fontId="0" fillId="8" borderId="9" xfId="0" applyFont="1" applyFill="1" applyBorder="1"/>
    <xf numFmtId="164" fontId="2" fillId="10" borderId="0" xfId="0" applyNumberFormat="1" applyFont="1" applyFill="1"/>
    <xf numFmtId="164" fontId="2" fillId="9" borderId="13" xfId="0" applyNumberFormat="1" applyFont="1" applyFill="1" applyBorder="1"/>
    <xf numFmtId="164" fontId="2" fillId="0" borderId="1" xfId="0" applyNumberFormat="1" applyFont="1" applyFill="1" applyBorder="1"/>
    <xf numFmtId="4" fontId="0" fillId="0" borderId="1" xfId="0" applyNumberFormat="1" applyFont="1" applyBorder="1"/>
    <xf numFmtId="0" fontId="0" fillId="5" borderId="8" xfId="0" applyFont="1" applyFill="1" applyBorder="1" applyAlignment="1">
      <alignment vertical="center"/>
    </xf>
    <xf numFmtId="164" fontId="0" fillId="0" borderId="6" xfId="0" applyNumberFormat="1" applyFont="1" applyBorder="1"/>
    <xf numFmtId="0" fontId="11" fillId="0" borderId="0" xfId="0" applyFont="1" applyFill="1" applyBorder="1"/>
    <xf numFmtId="164" fontId="0" fillId="0" borderId="13" xfId="0" applyNumberFormat="1" applyFont="1" applyBorder="1"/>
    <xf numFmtId="0" fontId="2" fillId="0" borderId="18" xfId="0" applyFont="1" applyBorder="1"/>
    <xf numFmtId="0" fontId="2" fillId="0" borderId="17" xfId="0" applyFont="1" applyBorder="1"/>
    <xf numFmtId="0" fontId="0" fillId="0" borderId="0" xfId="0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0" borderId="19" xfId="0" applyFont="1" applyBorder="1"/>
    <xf numFmtId="164" fontId="9" fillId="11" borderId="2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FE7"/>
      <color rgb="FFFFF9E7"/>
      <color rgb="FFFFF5D5"/>
      <color rgb="FFFFFAEB"/>
      <color rgb="FFFFFE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5" outlineLevelRow="2" outlineLevelCol="1" x14ac:dyDescent="0.25"/>
  <cols>
    <col min="1" max="1" width="24.7109375" customWidth="1"/>
    <col min="2" max="2" width="29" customWidth="1"/>
    <col min="3" max="3" width="11.5703125" customWidth="1"/>
    <col min="4" max="4" width="12.140625" style="5" customWidth="1"/>
    <col min="5" max="5" width="11.7109375" customWidth="1"/>
    <col min="6" max="6" width="9.5703125" customWidth="1"/>
    <col min="7" max="7" width="12.140625" customWidth="1"/>
    <col min="8" max="8" width="14.85546875" style="5" customWidth="1"/>
    <col min="9" max="9" width="15.5703125" customWidth="1" outlineLevel="1"/>
  </cols>
  <sheetData>
    <row r="1" spans="1:9" s="14" customFormat="1" ht="25.5" customHeight="1" thickBot="1" x14ac:dyDescent="0.3">
      <c r="A1" s="13" t="s">
        <v>59</v>
      </c>
      <c r="B1" s="15" t="s">
        <v>176</v>
      </c>
      <c r="F1" s="29"/>
      <c r="G1" s="14" t="s">
        <v>49</v>
      </c>
      <c r="H1" s="73">
        <f ca="1">VLOOKUP(B1,Data_Table,COLUMN(CCCharge),FALSE)</f>
        <v>0.06</v>
      </c>
    </row>
    <row r="2" spans="1:9" s="3" customFormat="1" ht="15.75" thickBot="1" x14ac:dyDescent="0.3">
      <c r="A2" s="67" t="s">
        <v>44</v>
      </c>
      <c r="B2" s="59" t="s">
        <v>2</v>
      </c>
      <c r="D2" s="59" t="s">
        <v>17</v>
      </c>
      <c r="E2" s="59" t="s">
        <v>14</v>
      </c>
      <c r="F2" s="59" t="s">
        <v>15</v>
      </c>
      <c r="G2" s="59" t="s">
        <v>3</v>
      </c>
      <c r="H2" s="12" t="s">
        <v>16</v>
      </c>
      <c r="I2" s="59" t="s">
        <v>50</v>
      </c>
    </row>
    <row r="3" spans="1:9" outlineLevel="2" x14ac:dyDescent="0.25">
      <c r="A3" t="s">
        <v>0</v>
      </c>
      <c r="B3" s="5">
        <f ca="1">IF(B30=0,MIN(B27*B37,B28),MIN(B28,B30))</f>
        <v>583.17200000000003</v>
      </c>
      <c r="D3" s="9">
        <f ca="1">VLOOKUP(B1,Data_Table,COLUMN(ES1R),FALSE)</f>
        <v>0.30680000000000002</v>
      </c>
      <c r="E3" s="5">
        <f ca="1">D3/(1+B43)</f>
        <v>0.27890909090909088</v>
      </c>
      <c r="F3" s="5">
        <f ca="1">B3*E3</f>
        <v>162.65197236363636</v>
      </c>
      <c r="G3" s="5">
        <f ca="1">F3*B43</f>
        <v>16.265197236363637</v>
      </c>
      <c r="H3" s="5">
        <f ca="1">B3*D3</f>
        <v>178.91716960000002</v>
      </c>
      <c r="I3" s="5"/>
    </row>
    <row r="4" spans="1:9" outlineLevel="2" x14ac:dyDescent="0.25">
      <c r="A4" t="s">
        <v>1</v>
      </c>
      <c r="B4" s="5">
        <f ca="1">IF(B30=0,MIN(B27*B38, B28 - B3), MIN(B28-B3,B31))</f>
        <v>0</v>
      </c>
      <c r="D4" s="9">
        <f ca="1">VLOOKUP(B1,Data_Table,COLUMN(ES2R),FALSE)</f>
        <v>0</v>
      </c>
      <c r="E4" s="5">
        <f ca="1">D4/(1+B43)</f>
        <v>0</v>
      </c>
      <c r="F4" s="5">
        <f ca="1">B4*E4</f>
        <v>0</v>
      </c>
      <c r="G4" s="5">
        <f ca="1">F4*B43</f>
        <v>0</v>
      </c>
      <c r="H4" s="5">
        <f ca="1">B4*D4</f>
        <v>0</v>
      </c>
      <c r="I4" s="5"/>
    </row>
    <row r="5" spans="1:9" outlineLevel="2" x14ac:dyDescent="0.25">
      <c r="A5" t="s">
        <v>4</v>
      </c>
      <c r="B5" s="5">
        <f ca="1">IF(B30=0,MIN(B27*B39, B28 - B3 - B4),MIN(B28-B3-B4,B32))</f>
        <v>0</v>
      </c>
      <c r="D5" s="9">
        <f ca="1">VLOOKUP(B1,Data_Table,COLUMN(ES3R),FALSE)</f>
        <v>0</v>
      </c>
      <c r="E5" s="5">
        <f ca="1">D5/(1+B43)</f>
        <v>0</v>
      </c>
      <c r="F5" s="5">
        <f ca="1">B5*E5</f>
        <v>0</v>
      </c>
      <c r="G5" s="5">
        <f ca="1">F5*B43</f>
        <v>0</v>
      </c>
      <c r="H5" s="5">
        <f ca="1">B5*D5</f>
        <v>0</v>
      </c>
      <c r="I5" s="5"/>
    </row>
    <row r="6" spans="1:9" outlineLevel="2" x14ac:dyDescent="0.25">
      <c r="A6" t="s">
        <v>5</v>
      </c>
      <c r="B6" s="5">
        <f ca="1">IF(B30=0,MIN(B27*B40, B28 - B3 - B4 - B5),B28-B3-B4-B5)</f>
        <v>0</v>
      </c>
      <c r="D6" s="9">
        <f ca="1">VLOOKUP(B1,Data_Table,COLUMN(ES4R),FALSE)</f>
        <v>0</v>
      </c>
      <c r="E6" s="5">
        <f ca="1">D6/(1+B43)</f>
        <v>0</v>
      </c>
      <c r="F6" s="5">
        <f ca="1">B6*E6</f>
        <v>0</v>
      </c>
      <c r="G6" s="5">
        <f ca="1">F6*B43</f>
        <v>0</v>
      </c>
      <c r="H6" s="5">
        <f ca="1">B6*D6</f>
        <v>0</v>
      </c>
      <c r="I6" s="5"/>
    </row>
    <row r="7" spans="1:9" outlineLevel="2" x14ac:dyDescent="0.25">
      <c r="A7" t="s">
        <v>6</v>
      </c>
      <c r="B7" s="5">
        <f ca="1">B28 - B3 - B4 - B5 - B6</f>
        <v>0</v>
      </c>
      <c r="D7" s="9">
        <f ca="1">VLOOKUP(B1,Data_Table,COLUMN(ES5R),FALSE)</f>
        <v>0</v>
      </c>
      <c r="E7" s="5">
        <f ca="1">D7/(1+B43)</f>
        <v>0</v>
      </c>
      <c r="F7" s="5">
        <f ca="1">B7*E7</f>
        <v>0</v>
      </c>
      <c r="G7" s="5">
        <f ca="1">F7*B43</f>
        <v>0</v>
      </c>
      <c r="H7" s="5">
        <f ca="1">B7*D7</f>
        <v>0</v>
      </c>
      <c r="I7" s="5"/>
    </row>
    <row r="8" spans="1:9" s="1" customFormat="1" outlineLevel="1" x14ac:dyDescent="0.25">
      <c r="A8" s="57" t="s">
        <v>9</v>
      </c>
      <c r="B8" s="60">
        <f ca="1">B3+B4+B5+B6+B7</f>
        <v>583.17200000000003</v>
      </c>
      <c r="D8" s="61"/>
      <c r="E8" s="60"/>
      <c r="F8" s="62">
        <f ca="1">F3+F4+F5+F6+F7</f>
        <v>162.65197236363636</v>
      </c>
      <c r="G8" s="62">
        <f ca="1">G3+G4+G5+G6+G7</f>
        <v>16.265197236363637</v>
      </c>
      <c r="H8" s="71">
        <f ca="1">H3+H4+H5+H6+H7</f>
        <v>178.91716960000002</v>
      </c>
      <c r="I8" s="64"/>
    </row>
    <row r="9" spans="1:9" ht="15.75" outlineLevel="1" thickBot="1" x14ac:dyDescent="0.3">
      <c r="D9"/>
      <c r="E9" s="5"/>
      <c r="H9"/>
      <c r="I9" s="5"/>
    </row>
    <row r="10" spans="1:9" s="3" customFormat="1" ht="15.75" outlineLevel="1" thickBot="1" x14ac:dyDescent="0.3">
      <c r="A10" s="68" t="s">
        <v>51</v>
      </c>
      <c r="B10" s="59"/>
      <c r="D10" s="59"/>
      <c r="E10" s="59"/>
      <c r="F10" s="59"/>
      <c r="G10" s="59"/>
      <c r="H10" s="59"/>
      <c r="I10" s="74"/>
    </row>
    <row r="11" spans="1:9" s="7" customFormat="1" outlineLevel="2" x14ac:dyDescent="0.25">
      <c r="A11" s="7" t="s">
        <v>0</v>
      </c>
      <c r="B11" s="7">
        <f ca="1">IF(E30=0,MIN(B27*E37,E28),MIN(E28,E30))</f>
        <v>0</v>
      </c>
      <c r="D11" s="44">
        <f ca="1">VLOOKUP(B1,Data_Table,COLUMN(CS1R),FALSE)</f>
        <v>0.12820000000000001</v>
      </c>
      <c r="E11" s="43">
        <f ca="1">D11/(1+B43)</f>
        <v>0.11654545454545455</v>
      </c>
      <c r="F11" s="43">
        <f ca="1">B11*E11</f>
        <v>0</v>
      </c>
      <c r="G11" s="43">
        <f ca="1">F11*B43</f>
        <v>0</v>
      </c>
      <c r="H11" s="43">
        <f ca="1">B11*D11</f>
        <v>0</v>
      </c>
      <c r="I11" s="42"/>
    </row>
    <row r="12" spans="1:9" s="7" customFormat="1" outlineLevel="2" x14ac:dyDescent="0.25">
      <c r="A12" s="7" t="s">
        <v>1</v>
      </c>
      <c r="B12" s="7">
        <f ca="1">IF(E30=0,MIN(B27*E38, E28 - B11), MIN(E28-B11,E31))</f>
        <v>0</v>
      </c>
      <c r="D12" s="44">
        <f ca="1">VLOOKUP(B1,Data_Table,COLUMN(CS2R),FALSE)</f>
        <v>0</v>
      </c>
      <c r="E12" s="43">
        <f ca="1">D12/(1+B43)</f>
        <v>0</v>
      </c>
      <c r="F12" s="43">
        <f ca="1">B12*E12</f>
        <v>0</v>
      </c>
      <c r="G12" s="43">
        <f ca="1">F12*B43</f>
        <v>0</v>
      </c>
      <c r="H12" s="43">
        <f ca="1">B12*D12</f>
        <v>0</v>
      </c>
      <c r="I12" s="42"/>
    </row>
    <row r="13" spans="1:9" s="7" customFormat="1" outlineLevel="2" x14ac:dyDescent="0.25">
      <c r="A13" s="8" t="s">
        <v>4</v>
      </c>
      <c r="B13" s="7">
        <f ca="1">IF(E30=0,MIN(B27*E39, E28 - B11 - B12), MIN(E28-B11-B12,E32))</f>
        <v>0</v>
      </c>
      <c r="D13" s="44">
        <f ca="1">VLOOKUP(B1,Data_Table,COLUMN(CS3R),FALSE)</f>
        <v>0</v>
      </c>
      <c r="E13" s="43">
        <f ca="1">D13/(1+B43)</f>
        <v>0</v>
      </c>
      <c r="F13" s="43">
        <f ca="1">B13*E13</f>
        <v>0</v>
      </c>
      <c r="G13" s="43">
        <f ca="1">F13*B43</f>
        <v>0</v>
      </c>
      <c r="H13" s="43">
        <f ca="1">B13*D13</f>
        <v>0</v>
      </c>
      <c r="I13" s="42"/>
    </row>
    <row r="14" spans="1:9" s="7" customFormat="1" outlineLevel="2" x14ac:dyDescent="0.25">
      <c r="A14" s="8" t="s">
        <v>5</v>
      </c>
      <c r="B14" s="7">
        <f ca="1">IF(E30=0,MIN(B27*E40, E28 - B11 - B12 - B13),E28-B11-B12-B13)</f>
        <v>0</v>
      </c>
      <c r="D14" s="44">
        <f ca="1">VLOOKUP(B1,Data_Table,COLUMN(CS4R),FALSE)</f>
        <v>0</v>
      </c>
      <c r="E14" s="43">
        <f ca="1">D14/(1+B43)</f>
        <v>0</v>
      </c>
      <c r="F14" s="43">
        <f ca="1">B14*E14</f>
        <v>0</v>
      </c>
      <c r="G14" s="43">
        <f ca="1">F14*B43</f>
        <v>0</v>
      </c>
      <c r="H14" s="43">
        <f ca="1">B14*D14</f>
        <v>0</v>
      </c>
      <c r="I14" s="42"/>
    </row>
    <row r="15" spans="1:9" s="7" customFormat="1" outlineLevel="2" x14ac:dyDescent="0.25">
      <c r="A15" s="8" t="s">
        <v>6</v>
      </c>
      <c r="B15" s="7">
        <f ca="1">E28 - B11 - B12 - B13 - B14</f>
        <v>0</v>
      </c>
      <c r="D15" s="44">
        <f ca="1">VLOOKUP(B1,Data_Table,COLUMN(CS5R),FALSE)</f>
        <v>0</v>
      </c>
      <c r="E15" s="43">
        <f ca="1">D15/(1+B43)</f>
        <v>0</v>
      </c>
      <c r="F15" s="43">
        <f ca="1">B15*E15</f>
        <v>0</v>
      </c>
      <c r="G15" s="43">
        <f ca="1">F15*B43</f>
        <v>0</v>
      </c>
      <c r="H15" s="43">
        <f ca="1">B15*D15</f>
        <v>0</v>
      </c>
      <c r="I15" s="42"/>
    </row>
    <row r="16" spans="1:9" s="1" customFormat="1" outlineLevel="1" x14ac:dyDescent="0.25">
      <c r="A16" s="57" t="s">
        <v>9</v>
      </c>
      <c r="B16" s="60">
        <f ca="1">B11+B12+B13+B14+B15</f>
        <v>0</v>
      </c>
      <c r="D16" s="60"/>
      <c r="E16" s="60"/>
      <c r="F16" s="62">
        <f ca="1">F11+F12+F13+F14+F15</f>
        <v>0</v>
      </c>
      <c r="G16" s="62">
        <f ca="1">G11+G12+G13+G14+G15</f>
        <v>0</v>
      </c>
      <c r="H16" s="71">
        <f ca="1">H11+H12+H13+H14+H15</f>
        <v>0</v>
      </c>
      <c r="I16" s="72"/>
    </row>
    <row r="17" spans="1:15" s="2" customFormat="1" ht="15.75" outlineLevel="1" thickBot="1" x14ac:dyDescent="0.3">
      <c r="D17"/>
      <c r="E17" s="5"/>
      <c r="F17"/>
      <c r="G17"/>
      <c r="H17"/>
      <c r="I17" s="42"/>
    </row>
    <row r="18" spans="1:15" s="3" customFormat="1" ht="15.75" outlineLevel="1" thickBot="1" x14ac:dyDescent="0.3">
      <c r="A18" s="68" t="s">
        <v>10</v>
      </c>
      <c r="B18" s="12"/>
      <c r="D18" s="59"/>
      <c r="E18" s="59"/>
      <c r="F18" s="59"/>
      <c r="G18" s="59"/>
      <c r="H18" s="59"/>
      <c r="I18" s="74"/>
    </row>
    <row r="19" spans="1:15" s="41" customFormat="1" outlineLevel="1" x14ac:dyDescent="0.25">
      <c r="A19" s="36" t="s">
        <v>7</v>
      </c>
      <c r="B19" s="37"/>
      <c r="D19" s="38">
        <f ca="1">VLOOKUP(B1,Data_Table,COLUMN(ESupply),FALSE)</f>
        <v>0.8538</v>
      </c>
      <c r="E19" s="39">
        <f ca="1">D19/(1+B43)</f>
        <v>0.77618181818181808</v>
      </c>
      <c r="F19" s="63">
        <f ca="1">B27*E19</f>
        <v>70.632545454545451</v>
      </c>
      <c r="G19" s="63">
        <f ca="1">F19*B43</f>
        <v>7.0632545454545452</v>
      </c>
      <c r="H19" s="40">
        <f ca="1">B27*D19</f>
        <v>77.695800000000006</v>
      </c>
      <c r="I19" s="63"/>
    </row>
    <row r="20" spans="1:15" s="2" customFormat="1" ht="15.75" outlineLevel="1" thickBot="1" x14ac:dyDescent="0.3">
      <c r="A20"/>
      <c r="B20"/>
      <c r="C20" s="78"/>
      <c r="D20"/>
      <c r="E20" s="5"/>
      <c r="F20"/>
      <c r="G20"/>
      <c r="H20"/>
      <c r="I20" s="83"/>
    </row>
    <row r="21" spans="1:15" s="2" customFormat="1" ht="15.75" thickBot="1" x14ac:dyDescent="0.3">
      <c r="A21" s="52" t="s">
        <v>153</v>
      </c>
      <c r="B21" s="53"/>
      <c r="C21" s="77"/>
      <c r="D21" s="54"/>
      <c r="E21" s="55"/>
      <c r="F21" s="65">
        <f t="shared" ref="F21:G21" ca="1" si="0">F8+F16+F19</f>
        <v>233.28451781818183</v>
      </c>
      <c r="G21" s="65">
        <f t="shared" ca="1" si="0"/>
        <v>23.328451781818181</v>
      </c>
      <c r="H21" s="66">
        <f ca="1">H8+H16+H19</f>
        <v>256.61296960000004</v>
      </c>
      <c r="I21" s="84">
        <f ca="1">H21+(H21*H1)</f>
        <v>272.00974777600004</v>
      </c>
    </row>
    <row r="22" spans="1:15" s="2" customFormat="1" x14ac:dyDescent="0.25">
      <c r="A22"/>
      <c r="B22" s="32"/>
      <c r="C22" s="7" t="s">
        <v>158</v>
      </c>
      <c r="D22" s="10">
        <f ca="1">VLOOKUP(B1,Data_Table,COLUMN(SolarFeed),FALSE)</f>
        <v>0.14000000000000001</v>
      </c>
      <c r="E22" s="56"/>
      <c r="F22" s="56"/>
      <c r="G22" s="58" t="s">
        <v>154</v>
      </c>
      <c r="H22" s="69">
        <f ca="1">H28*D22</f>
        <v>138.83128000000002</v>
      </c>
      <c r="I22" s="7"/>
    </row>
    <row r="23" spans="1:15" s="2" customFormat="1" ht="15.75" thickBot="1" x14ac:dyDescent="0.3">
      <c r="A23"/>
      <c r="B23" s="30"/>
      <c r="E23" s="7"/>
      <c r="F23" s="42"/>
      <c r="G23" s="7" t="s">
        <v>47</v>
      </c>
      <c r="H23" s="70">
        <f ca="1">H21-H22</f>
        <v>117.78168960000002</v>
      </c>
      <c r="I23" s="76">
        <f ca="1">I21-H22</f>
        <v>133.17846777600002</v>
      </c>
    </row>
    <row r="24" spans="1:15" s="2" customFormat="1" x14ac:dyDescent="0.25">
      <c r="I24" s="42"/>
    </row>
    <row r="25" spans="1:15" ht="15.75" thickBot="1" x14ac:dyDescent="0.3">
      <c r="B25" s="32"/>
      <c r="J25" s="79"/>
      <c r="K25" s="79"/>
      <c r="L25" s="79"/>
      <c r="M25" s="79"/>
      <c r="N25" s="79"/>
      <c r="O25" s="79"/>
    </row>
    <row r="26" spans="1:15" ht="15.75" thickBot="1" x14ac:dyDescent="0.3">
      <c r="A26" s="21" t="s">
        <v>43</v>
      </c>
      <c r="D26" s="34" t="s">
        <v>58</v>
      </c>
      <c r="F26" s="5"/>
      <c r="G26" s="22" t="s">
        <v>45</v>
      </c>
      <c r="H26" s="75"/>
      <c r="I26" s="23"/>
      <c r="J26" s="79"/>
      <c r="K26" s="80"/>
      <c r="L26" s="79"/>
      <c r="M26" s="79"/>
      <c r="N26" s="79"/>
      <c r="O26" s="79"/>
    </row>
    <row r="27" spans="1:15" x14ac:dyDescent="0.25">
      <c r="A27" s="19" t="s">
        <v>8</v>
      </c>
      <c r="B27" s="16">
        <v>91</v>
      </c>
      <c r="D27" s="35"/>
      <c r="E27" s="16"/>
      <c r="F27" s="5"/>
      <c r="G27" s="20"/>
      <c r="H27" s="16"/>
      <c r="J27" s="79"/>
      <c r="K27" s="81"/>
      <c r="L27" s="82"/>
      <c r="M27" s="79"/>
      <c r="N27" s="79"/>
      <c r="O27" s="79"/>
    </row>
    <row r="28" spans="1:15" ht="15.75" thickBot="1" x14ac:dyDescent="0.3">
      <c r="A28" s="17" t="s">
        <v>18</v>
      </c>
      <c r="B28" s="18">
        <v>583.17200000000003</v>
      </c>
      <c r="D28" s="33" t="s">
        <v>18</v>
      </c>
      <c r="E28" s="18">
        <v>0</v>
      </c>
      <c r="F28" s="5"/>
      <c r="G28" s="17" t="s">
        <v>18</v>
      </c>
      <c r="H28" s="18">
        <v>991.65200000000004</v>
      </c>
      <c r="J28" s="79"/>
      <c r="K28" s="81"/>
      <c r="L28" s="82"/>
      <c r="M28" s="79"/>
      <c r="N28" s="79"/>
      <c r="O28" s="79"/>
    </row>
    <row r="29" spans="1:15" x14ac:dyDescent="0.25">
      <c r="A29" s="2"/>
      <c r="B29" s="6"/>
      <c r="D29"/>
      <c r="F29" s="5"/>
      <c r="G29" s="5"/>
      <c r="J29" s="79"/>
      <c r="K29" s="79"/>
      <c r="L29" s="82"/>
      <c r="M29" s="79"/>
      <c r="N29" s="79"/>
      <c r="O29" s="79"/>
    </row>
    <row r="30" spans="1:15" hidden="1" outlineLevel="1" x14ac:dyDescent="0.25">
      <c r="A30" s="7" t="s">
        <v>13</v>
      </c>
      <c r="B30" s="10">
        <f ca="1">VLOOKUP(B1,Data_Table,COLUMN(ES1Q),FALSE)</f>
        <v>0</v>
      </c>
      <c r="D30" t="s">
        <v>13</v>
      </c>
      <c r="E30" s="9">
        <f ca="1">VLOOKUP(B1,Data_Table,COLUMN(CS1Q),FALSE)</f>
        <v>0</v>
      </c>
      <c r="F30" s="5"/>
      <c r="G30" s="5"/>
      <c r="H30" s="9"/>
      <c r="J30" s="79"/>
      <c r="K30" s="79"/>
      <c r="L30" s="11"/>
      <c r="M30" s="79"/>
      <c r="N30" s="79"/>
      <c r="O30" s="79"/>
    </row>
    <row r="31" spans="1:15" hidden="1" outlineLevel="1" x14ac:dyDescent="0.25">
      <c r="A31" s="7" t="s">
        <v>22</v>
      </c>
      <c r="B31" s="10">
        <f ca="1">VLOOKUP(B1,Data_Table,COLUMN(ES2Q),FALSE)</f>
        <v>0</v>
      </c>
      <c r="D31" t="s">
        <v>22</v>
      </c>
      <c r="E31" s="9">
        <f ca="1">VLOOKUP(B1,Data_Table,COLUMN(CS2Q),FALSE)</f>
        <v>0</v>
      </c>
      <c r="F31" s="5"/>
      <c r="G31" s="5"/>
      <c r="J31" s="79"/>
      <c r="K31" s="79"/>
      <c r="L31" s="11"/>
      <c r="M31" s="79"/>
      <c r="N31" s="79"/>
      <c r="O31" s="79"/>
    </row>
    <row r="32" spans="1:15" hidden="1" outlineLevel="1" x14ac:dyDescent="0.25">
      <c r="A32" s="8" t="s">
        <v>23</v>
      </c>
      <c r="B32" s="11">
        <f ca="1">VLOOKUP(B1,Data_Table,COLUMN(ES3Q),FALSE)</f>
        <v>0</v>
      </c>
      <c r="D32" t="s">
        <v>23</v>
      </c>
      <c r="E32" s="9">
        <f ca="1">VLOOKUP(B1,Data_Table,COLUMN(CS3Q),FALSE)</f>
        <v>0</v>
      </c>
      <c r="F32" s="5"/>
      <c r="G32" s="8"/>
      <c r="H32" s="8"/>
      <c r="J32" s="79"/>
      <c r="K32" s="79"/>
      <c r="L32" s="11"/>
      <c r="M32" s="79"/>
      <c r="N32" s="79"/>
      <c r="O32" s="79"/>
    </row>
    <row r="33" spans="1:15" hidden="1" outlineLevel="1" x14ac:dyDescent="0.25">
      <c r="A33" s="8" t="s">
        <v>40</v>
      </c>
      <c r="B33" s="11">
        <f ca="1">VLOOKUP(B1,Data_Table,COLUMN(ES4Q),FALSE)</f>
        <v>0</v>
      </c>
      <c r="D33" t="s">
        <v>40</v>
      </c>
      <c r="E33" s="9">
        <f ca="1">VLOOKUP(B1,Data_Table,COLUMN(CS4Q),FALSE)</f>
        <v>0</v>
      </c>
      <c r="F33" s="5"/>
      <c r="G33" s="8"/>
      <c r="H33" s="8"/>
      <c r="J33" s="79"/>
      <c r="K33" s="79"/>
      <c r="L33" s="11"/>
      <c r="M33" s="79"/>
      <c r="N33" s="79"/>
      <c r="O33" s="79"/>
    </row>
    <row r="34" spans="1:15" hidden="1" outlineLevel="1" x14ac:dyDescent="0.25">
      <c r="A34" s="8" t="s">
        <v>41</v>
      </c>
      <c r="B34" s="11">
        <f ca="1">VLOOKUP(B1,Data_Table,COLUMN(ES5Q),FALSE)</f>
        <v>0</v>
      </c>
      <c r="D34" t="s">
        <v>41</v>
      </c>
      <c r="E34" s="9">
        <f ca="1">VLOOKUP(B1,Data_Table,COLUMN(CS5Q),FALSE)</f>
        <v>0</v>
      </c>
      <c r="F34" s="5"/>
      <c r="G34" s="8"/>
      <c r="H34" s="8"/>
      <c r="I34" s="24"/>
      <c r="J34" s="79"/>
      <c r="K34" s="79"/>
      <c r="L34" s="11"/>
      <c r="M34" s="79"/>
      <c r="N34" s="79"/>
      <c r="O34" s="79"/>
    </row>
    <row r="35" spans="1:15" hidden="1" outlineLevel="1" x14ac:dyDescent="0.25">
      <c r="A35" s="8"/>
      <c r="B35" s="11"/>
      <c r="D35"/>
      <c r="F35" s="5"/>
      <c r="J35" s="79"/>
      <c r="K35" s="79"/>
      <c r="L35" s="79"/>
      <c r="M35" s="79"/>
      <c r="N35" s="79"/>
      <c r="O35" s="79"/>
    </row>
    <row r="36" spans="1:15" hidden="1" outlineLevel="1" x14ac:dyDescent="0.25">
      <c r="A36" s="8"/>
      <c r="B36" s="9"/>
      <c r="D36"/>
      <c r="F36" s="5"/>
      <c r="J36" s="79"/>
      <c r="K36" s="79"/>
      <c r="L36" s="79"/>
      <c r="M36" s="79"/>
      <c r="N36" s="79"/>
      <c r="O36" s="79"/>
    </row>
    <row r="37" spans="1:15" hidden="1" outlineLevel="1" x14ac:dyDescent="0.25">
      <c r="A37" t="s">
        <v>12</v>
      </c>
      <c r="B37" s="9">
        <f ca="1">VLOOKUP(B1,Data_Table,COLUMN(ES1D),FALSE)</f>
        <v>100000</v>
      </c>
      <c r="D37" t="s">
        <v>12</v>
      </c>
      <c r="E37" s="9">
        <f ca="1">VLOOKUP(B1,Data_Table,COLUMN(CS1D),FALSE)</f>
        <v>100000</v>
      </c>
      <c r="F37" s="5"/>
      <c r="J37" s="79"/>
      <c r="K37" s="79"/>
      <c r="L37" s="11"/>
      <c r="M37" s="79"/>
      <c r="N37" s="79"/>
      <c r="O37" s="79"/>
    </row>
    <row r="38" spans="1:15" hidden="1" outlineLevel="1" x14ac:dyDescent="0.25">
      <c r="A38" t="s">
        <v>19</v>
      </c>
      <c r="B38" s="9">
        <f ca="1">VLOOKUP(B1,Data_Table,COLUMN(ES2D),FALSE)</f>
        <v>0</v>
      </c>
      <c r="D38" t="s">
        <v>19</v>
      </c>
      <c r="E38" s="9">
        <f ca="1">VLOOKUP(B1,Data_Table,COLUMN(CS2D),FALSE)</f>
        <v>0</v>
      </c>
      <c r="F38" s="5"/>
      <c r="J38" s="79"/>
      <c r="K38" s="79"/>
      <c r="L38" s="11"/>
      <c r="M38" s="79"/>
      <c r="N38" s="79"/>
      <c r="O38" s="79"/>
    </row>
    <row r="39" spans="1:15" hidden="1" outlineLevel="1" x14ac:dyDescent="0.25">
      <c r="A39" t="s">
        <v>20</v>
      </c>
      <c r="B39" s="9">
        <f ca="1">VLOOKUP(B1,Data_Table,COLUMN(ES3D),FALSE)</f>
        <v>0</v>
      </c>
      <c r="D39" t="s">
        <v>20</v>
      </c>
      <c r="E39" s="9">
        <f ca="1">VLOOKUP(B1,Data_Table,COLUMN(CS3D),FALSE)</f>
        <v>0</v>
      </c>
      <c r="F39" s="5"/>
      <c r="J39" s="79"/>
      <c r="K39" s="79"/>
      <c r="L39" s="11"/>
      <c r="M39" s="79"/>
      <c r="N39" s="79"/>
      <c r="O39" s="79"/>
    </row>
    <row r="40" spans="1:15" hidden="1" outlineLevel="1" x14ac:dyDescent="0.25">
      <c r="A40" t="s">
        <v>21</v>
      </c>
      <c r="B40" s="9">
        <f ca="1">VLOOKUP(B1,Data_Table,COLUMN(ES4D),FALSE)</f>
        <v>0</v>
      </c>
      <c r="D40" t="s">
        <v>21</v>
      </c>
      <c r="E40" s="9">
        <f ca="1">VLOOKUP(B1,Data_Table,COLUMN(CS4D),FALSE)</f>
        <v>0</v>
      </c>
      <c r="F40" s="5"/>
      <c r="J40" s="79"/>
      <c r="K40" s="79"/>
      <c r="L40" s="11"/>
      <c r="M40" s="79"/>
      <c r="N40" s="79"/>
      <c r="O40" s="79"/>
    </row>
    <row r="41" spans="1:15" hidden="1" outlineLevel="1" x14ac:dyDescent="0.25">
      <c r="A41" t="s">
        <v>42</v>
      </c>
      <c r="B41" s="9">
        <f ca="1">VLOOKUP(B1,Data_Table,COLUMN(ES5D),FALSE)</f>
        <v>0</v>
      </c>
      <c r="D41" t="s">
        <v>42</v>
      </c>
      <c r="E41" s="9">
        <f ca="1">VLOOKUP(B1,Data_Table,COLUMN(CS5D),FALSE)</f>
        <v>0</v>
      </c>
      <c r="F41" s="5"/>
      <c r="J41" s="79"/>
      <c r="K41" s="79"/>
      <c r="L41" s="11"/>
      <c r="M41" s="79"/>
      <c r="N41" s="79"/>
      <c r="O41" s="79"/>
    </row>
    <row r="42" spans="1:15" hidden="1" outlineLevel="1" x14ac:dyDescent="0.25">
      <c r="B42" s="4"/>
      <c r="J42" s="79"/>
      <c r="K42" s="79"/>
      <c r="L42" s="79"/>
      <c r="M42" s="79"/>
      <c r="N42" s="79"/>
      <c r="O42" s="79"/>
    </row>
    <row r="43" spans="1:15" collapsed="1" x14ac:dyDescent="0.25">
      <c r="A43" t="s">
        <v>11</v>
      </c>
      <c r="B43" s="31">
        <v>0.1</v>
      </c>
      <c r="J43" s="79"/>
      <c r="K43" s="79"/>
      <c r="L43" s="79"/>
      <c r="M43" s="79"/>
      <c r="N43" s="79"/>
      <c r="O43" s="79"/>
    </row>
  </sheetData>
  <dataConsolidate/>
  <dataValidations count="1">
    <dataValidation type="list" errorStyle="information" allowBlank="1" showInputMessage="1" showErrorMessage="1" promptTitle="Supplier" prompt="Pick one" sqref="B1" xr:uid="{00000000-0002-0000-0000-000000000000}">
      <formula1>SupplierNames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6"/>
  <sheetViews>
    <sheetView workbookViewId="0">
      <pane xSplit="1" topLeftCell="B1" activePane="topRight" state="frozen"/>
      <selection pane="topRight" activeCell="I22" sqref="I22"/>
    </sheetView>
  </sheetViews>
  <sheetFormatPr defaultColWidth="9.140625" defaultRowHeight="15" outlineLevelRow="1" x14ac:dyDescent="0.25"/>
  <cols>
    <col min="1" max="1" width="37" style="46" customWidth="1"/>
    <col min="2" max="2" width="8.7109375" style="28" customWidth="1"/>
    <col min="3" max="3" width="6.7109375" style="28" customWidth="1"/>
    <col min="4" max="4" width="7.85546875" style="28" customWidth="1"/>
    <col min="5" max="5" width="7.140625" style="28" customWidth="1"/>
    <col min="6" max="6" width="7.28515625" style="28" customWidth="1"/>
    <col min="7" max="7" width="6.85546875" style="28" customWidth="1"/>
    <col min="8" max="8" width="7.5703125" style="28" customWidth="1"/>
    <col min="9" max="9" width="5.85546875" style="28" customWidth="1"/>
    <col min="10" max="10" width="7.5703125" style="28" customWidth="1"/>
    <col min="11" max="11" width="6.7109375" style="28" customWidth="1"/>
    <col min="12" max="12" width="7" style="28" customWidth="1"/>
    <col min="13" max="13" width="7.5703125" style="28" customWidth="1"/>
    <col min="14" max="15" width="7" style="28" customWidth="1"/>
    <col min="16" max="16" width="7.140625" style="28" customWidth="1"/>
    <col min="17" max="17" width="10.28515625" style="28" customWidth="1"/>
    <col min="18" max="32" width="9" style="28" customWidth="1"/>
    <col min="33" max="33" width="12.140625" style="28" customWidth="1"/>
    <col min="34" max="34" width="11.28515625" style="28" customWidth="1"/>
    <col min="35" max="16384" width="9.140625" style="28"/>
  </cols>
  <sheetData>
    <row r="1" spans="1:34" s="25" customFormat="1" ht="15.75" thickBot="1" x14ac:dyDescent="0.3">
      <c r="A1" s="45" t="s">
        <v>24</v>
      </c>
      <c r="B1" s="25" t="s">
        <v>25</v>
      </c>
      <c r="C1" s="25" t="s">
        <v>26</v>
      </c>
      <c r="D1" s="25" t="s">
        <v>35</v>
      </c>
      <c r="E1" s="25" t="s">
        <v>27</v>
      </c>
      <c r="F1" s="25" t="s">
        <v>28</v>
      </c>
      <c r="G1" s="25" t="s">
        <v>36</v>
      </c>
      <c r="H1" s="25" t="s">
        <v>29</v>
      </c>
      <c r="I1" s="25" t="s">
        <v>30</v>
      </c>
      <c r="J1" s="25" t="s">
        <v>37</v>
      </c>
      <c r="K1" s="25" t="s">
        <v>31</v>
      </c>
      <c r="L1" s="25" t="s">
        <v>32</v>
      </c>
      <c r="M1" s="25" t="s">
        <v>48</v>
      </c>
      <c r="N1" s="25" t="s">
        <v>33</v>
      </c>
      <c r="O1" s="25" t="s">
        <v>34</v>
      </c>
      <c r="P1" s="25" t="s">
        <v>38</v>
      </c>
      <c r="Q1" s="25" t="s">
        <v>39</v>
      </c>
      <c r="R1" s="25" t="s">
        <v>52</v>
      </c>
      <c r="S1" s="25" t="s">
        <v>53</v>
      </c>
      <c r="T1" s="25" t="s">
        <v>57</v>
      </c>
      <c r="U1" s="25" t="s">
        <v>55</v>
      </c>
      <c r="V1" s="25" t="s">
        <v>56</v>
      </c>
      <c r="W1" s="25" t="s">
        <v>54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110</v>
      </c>
      <c r="AE1" s="25" t="s">
        <v>109</v>
      </c>
      <c r="AF1" s="25" t="s">
        <v>111</v>
      </c>
      <c r="AG1" s="26" t="s">
        <v>46</v>
      </c>
      <c r="AH1" s="25" t="s">
        <v>49</v>
      </c>
    </row>
    <row r="2" spans="1:34" ht="15.75" thickTop="1" x14ac:dyDescent="0.25">
      <c r="A2" s="28"/>
    </row>
    <row r="3" spans="1:34" x14ac:dyDescent="0.25">
      <c r="A3" s="28"/>
    </row>
    <row r="4" spans="1:34" outlineLevel="1" x14ac:dyDescent="0.25">
      <c r="A4" s="46" t="s">
        <v>177</v>
      </c>
      <c r="B4" s="28">
        <v>0.313884</v>
      </c>
      <c r="C4" s="28">
        <v>0</v>
      </c>
      <c r="D4" s="28">
        <v>10.959</v>
      </c>
      <c r="E4" s="28">
        <v>0.3349587</v>
      </c>
      <c r="F4" s="28">
        <v>0</v>
      </c>
      <c r="G4" s="28">
        <v>100000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0.70834710000000001</v>
      </c>
      <c r="R4" s="28">
        <v>0.16419</v>
      </c>
      <c r="S4" s="28">
        <v>0</v>
      </c>
      <c r="T4" s="28">
        <v>100000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0.08</v>
      </c>
      <c r="AH4" s="28">
        <v>0.06</v>
      </c>
    </row>
    <row r="5" spans="1:34" outlineLevel="1" x14ac:dyDescent="0.25">
      <c r="A5" s="46" t="s">
        <v>178</v>
      </c>
      <c r="B5" s="28">
        <v>0.33910699999999999</v>
      </c>
      <c r="C5" s="28">
        <v>0</v>
      </c>
      <c r="D5" s="28">
        <v>10.959</v>
      </c>
      <c r="E5" s="28">
        <v>0.361875</v>
      </c>
      <c r="F5" s="28">
        <v>0</v>
      </c>
      <c r="G5" s="28">
        <v>100000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0.76526780000000005</v>
      </c>
      <c r="R5" s="28">
        <v>0.16419</v>
      </c>
      <c r="S5" s="28">
        <v>0</v>
      </c>
      <c r="T5" s="28">
        <v>100000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0.18</v>
      </c>
      <c r="AH5" s="28">
        <v>0.06</v>
      </c>
    </row>
    <row r="6" spans="1:34" outlineLevel="1" x14ac:dyDescent="0.25">
      <c r="A6" s="46" t="s">
        <v>179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</row>
    <row r="7" spans="1:34" outlineLevel="1" x14ac:dyDescent="0.25">
      <c r="A7" s="46" t="s">
        <v>176</v>
      </c>
      <c r="B7" s="28">
        <v>0.30680000000000002</v>
      </c>
      <c r="C7" s="28">
        <v>0</v>
      </c>
      <c r="D7" s="28">
        <v>100000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0.8538</v>
      </c>
      <c r="R7" s="28">
        <v>0.12820000000000001</v>
      </c>
      <c r="S7" s="28">
        <v>0</v>
      </c>
      <c r="T7" s="28">
        <v>100000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0.14000000000000001</v>
      </c>
      <c r="AH7" s="28">
        <v>0.06</v>
      </c>
    </row>
    <row r="8" spans="1:34" x14ac:dyDescent="0.25">
      <c r="A8" s="46" t="s">
        <v>175</v>
      </c>
    </row>
    <row r="9" spans="1:34" outlineLevel="1" x14ac:dyDescent="0.25">
      <c r="A9" s="46" t="s">
        <v>167</v>
      </c>
      <c r="B9">
        <v>0.32439000000000001</v>
      </c>
      <c r="C9" s="28">
        <v>0</v>
      </c>
      <c r="D9" s="28">
        <v>100000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0.76043000000000005</v>
      </c>
      <c r="R9" s="28">
        <v>0</v>
      </c>
      <c r="S9" s="28">
        <v>0</v>
      </c>
      <c r="T9" s="28">
        <v>100000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0.124</v>
      </c>
      <c r="AH9" s="28">
        <v>0.02</v>
      </c>
    </row>
    <row r="10" spans="1:34" outlineLevel="1" x14ac:dyDescent="0.25">
      <c r="A10" s="46" t="s">
        <v>173</v>
      </c>
      <c r="B10">
        <v>0.37730000000000002</v>
      </c>
      <c r="C10" s="28">
        <v>0</v>
      </c>
      <c r="D10" s="28">
        <v>100000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0.88429000000000002</v>
      </c>
      <c r="R10" s="28">
        <v>0</v>
      </c>
      <c r="S10" s="28">
        <v>0</v>
      </c>
      <c r="T10" s="28">
        <v>100000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0.16</v>
      </c>
      <c r="AH10" s="28">
        <v>0.02</v>
      </c>
    </row>
    <row r="11" spans="1:34" outlineLevel="1" x14ac:dyDescent="0.25">
      <c r="A11" s="46" t="s">
        <v>174</v>
      </c>
      <c r="B11">
        <v>0.35749999999999998</v>
      </c>
      <c r="C11" s="28">
        <v>0</v>
      </c>
      <c r="D11" s="28">
        <v>100000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0.88549999999999995</v>
      </c>
      <c r="R11" s="28">
        <v>0</v>
      </c>
      <c r="S11" s="28">
        <v>0</v>
      </c>
      <c r="T11" s="28">
        <v>100000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0.16300000000000001</v>
      </c>
      <c r="AH11" s="28">
        <v>0.02</v>
      </c>
    </row>
    <row r="12" spans="1:34" outlineLevel="1" x14ac:dyDescent="0.25">
      <c r="A12" s="46" t="s">
        <v>161</v>
      </c>
      <c r="B12" s="28">
        <v>0.37980000000000003</v>
      </c>
      <c r="C12" s="28">
        <v>4000</v>
      </c>
      <c r="D12" s="28">
        <v>0</v>
      </c>
      <c r="E12" s="28">
        <v>0.40539999999999998</v>
      </c>
      <c r="F12" s="28">
        <v>100000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0.85709999999999997</v>
      </c>
      <c r="R12" s="28">
        <v>0.18390000000000001</v>
      </c>
      <c r="S12" s="28">
        <v>0</v>
      </c>
      <c r="T12" s="28">
        <v>100000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0.13</v>
      </c>
      <c r="AH12" s="28">
        <v>0.02</v>
      </c>
    </row>
    <row r="13" spans="1:34" outlineLevel="1" x14ac:dyDescent="0.25">
      <c r="A13" s="46" t="s">
        <v>160</v>
      </c>
      <c r="B13" s="28">
        <v>0.32290000000000002</v>
      </c>
      <c r="C13" s="28">
        <v>4000</v>
      </c>
      <c r="D13" s="28">
        <v>0</v>
      </c>
      <c r="E13" s="28">
        <v>0.34460000000000002</v>
      </c>
      <c r="F13" s="28">
        <v>100000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0.72860000000000003</v>
      </c>
      <c r="R13" s="28">
        <v>0.15629999999999999</v>
      </c>
      <c r="S13" s="28">
        <v>0</v>
      </c>
      <c r="T13" s="28">
        <v>100000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0.08</v>
      </c>
      <c r="AH13" s="28">
        <v>0.02</v>
      </c>
    </row>
    <row r="14" spans="1:34" outlineLevel="1" x14ac:dyDescent="0.25">
      <c r="A14" s="46" t="s">
        <v>166</v>
      </c>
      <c r="B14" s="28">
        <v>0.34843000000000002</v>
      </c>
      <c r="C14" s="28">
        <v>4000</v>
      </c>
      <c r="D14" s="28">
        <v>0</v>
      </c>
      <c r="E14" s="28">
        <v>0.37186000000000002</v>
      </c>
      <c r="F14" s="28">
        <v>100000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0.77994280000000005</v>
      </c>
      <c r="R14" s="28">
        <v>0.16730349999999999</v>
      </c>
      <c r="S14" s="28">
        <v>0</v>
      </c>
      <c r="T14" s="28">
        <v>100000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0.18</v>
      </c>
      <c r="AH14" s="28">
        <v>0.02</v>
      </c>
    </row>
    <row r="15" spans="1:34" outlineLevel="1" x14ac:dyDescent="0.25">
      <c r="A15" s="46" t="s">
        <v>162</v>
      </c>
      <c r="B15" s="28">
        <v>0.33169999999999999</v>
      </c>
      <c r="C15" s="28">
        <v>0</v>
      </c>
      <c r="D15" s="28">
        <v>3.2877000000000001</v>
      </c>
      <c r="E15" s="28">
        <v>0.3695</v>
      </c>
      <c r="F15" s="28">
        <v>0</v>
      </c>
      <c r="G15" s="28">
        <v>100000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0.91300000000000003</v>
      </c>
      <c r="R15" s="28">
        <v>0.18279999999999999</v>
      </c>
      <c r="S15" s="28">
        <v>0</v>
      </c>
      <c r="T15" s="28">
        <v>100000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9.5000000000000001E-2</v>
      </c>
      <c r="AH15" s="28">
        <v>0</v>
      </c>
    </row>
    <row r="16" spans="1:34" outlineLevel="1" x14ac:dyDescent="0.25">
      <c r="A16" s="46" t="s">
        <v>163</v>
      </c>
      <c r="B16" s="28">
        <v>0.34044999999999997</v>
      </c>
      <c r="C16" s="28">
        <v>0</v>
      </c>
      <c r="D16" s="28">
        <v>10.959</v>
      </c>
      <c r="E16" s="28">
        <v>0.34771000000000002</v>
      </c>
      <c r="F16" s="28">
        <v>0</v>
      </c>
      <c r="G16" s="28">
        <v>100000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0.90805000000000002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0.12</v>
      </c>
      <c r="AH16" s="28">
        <v>0</v>
      </c>
    </row>
    <row r="17" spans="1:34" outlineLevel="1" x14ac:dyDescent="0.25">
      <c r="A17" s="46" t="s">
        <v>168</v>
      </c>
      <c r="B17" s="28">
        <v>0.31040000000000001</v>
      </c>
      <c r="C17" s="28">
        <v>0</v>
      </c>
      <c r="D17" s="28">
        <v>100000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0.8639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0.14000000000000001</v>
      </c>
      <c r="AH17" s="28">
        <v>0.06</v>
      </c>
    </row>
    <row r="18" spans="1:34" outlineLevel="1" x14ac:dyDescent="0.25">
      <c r="A18" s="46" t="s">
        <v>169</v>
      </c>
      <c r="B18" s="28">
        <v>0.36520000000000002</v>
      </c>
      <c r="C18" s="28">
        <v>0</v>
      </c>
      <c r="D18" s="28">
        <v>100000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1.0164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0.17</v>
      </c>
      <c r="AH18" s="28">
        <v>0.06</v>
      </c>
    </row>
    <row r="19" spans="1:34" outlineLevel="1" x14ac:dyDescent="0.25">
      <c r="A19" s="46" t="s">
        <v>171</v>
      </c>
      <c r="B19" s="28">
        <v>0.27</v>
      </c>
      <c r="C19" s="28">
        <v>0</v>
      </c>
      <c r="D19" s="28">
        <v>100000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0.62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8.5000000000000006E-2</v>
      </c>
      <c r="AH19" s="28">
        <v>0</v>
      </c>
    </row>
    <row r="20" spans="1:34" outlineLevel="1" x14ac:dyDescent="0.25">
      <c r="A20" s="46" t="s">
        <v>170</v>
      </c>
      <c r="B20" s="28">
        <v>0.28270000000000001</v>
      </c>
      <c r="C20" s="28">
        <v>0</v>
      </c>
      <c r="D20" s="28">
        <v>11</v>
      </c>
      <c r="E20" s="28">
        <v>0.374</v>
      </c>
      <c r="F20" s="28">
        <v>0</v>
      </c>
      <c r="G20" s="28">
        <v>100000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1.0449999999999999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0.03</v>
      </c>
    </row>
    <row r="21" spans="1:34" outlineLevel="1" x14ac:dyDescent="0.25">
      <c r="A21" s="46" t="s">
        <v>164</v>
      </c>
      <c r="B21" s="28">
        <v>0.36059999999999998</v>
      </c>
      <c r="C21" s="28">
        <v>0</v>
      </c>
      <c r="D21" s="28">
        <v>11</v>
      </c>
      <c r="E21" s="28">
        <v>0.3861</v>
      </c>
      <c r="F21" s="28">
        <v>0</v>
      </c>
      <c r="G21" s="28">
        <v>100000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1.0669999999999999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0.1</v>
      </c>
      <c r="AH21" s="28">
        <v>0</v>
      </c>
    </row>
    <row r="22" spans="1:34" outlineLevel="1" x14ac:dyDescent="0.25">
      <c r="A22" s="46" t="s">
        <v>165</v>
      </c>
    </row>
    <row r="23" spans="1:34" x14ac:dyDescent="0.25">
      <c r="A23" s="46" t="s">
        <v>159</v>
      </c>
    </row>
    <row r="24" spans="1:34" hidden="1" outlineLevel="1" x14ac:dyDescent="0.25">
      <c r="A24" s="46" t="s">
        <v>152</v>
      </c>
      <c r="B24" s="28">
        <v>0.31929999999999997</v>
      </c>
      <c r="C24" s="28">
        <v>0</v>
      </c>
      <c r="D24" s="28">
        <v>100000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0.70469999999999999</v>
      </c>
      <c r="R24" s="28">
        <v>0.1749</v>
      </c>
      <c r="S24" s="28">
        <v>0</v>
      </c>
      <c r="T24" s="28">
        <v>100000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0.14199999999999999</v>
      </c>
      <c r="AH24" s="28">
        <v>4.4999999999999997E-3</v>
      </c>
    </row>
    <row r="25" spans="1:34" hidden="1" outlineLevel="1" x14ac:dyDescent="0.25">
      <c r="A25" s="46" t="s">
        <v>147</v>
      </c>
      <c r="B25" s="28">
        <v>0.33050000000000002</v>
      </c>
      <c r="C25" s="28">
        <v>0</v>
      </c>
      <c r="D25" s="28">
        <v>100000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0.72940000000000005</v>
      </c>
      <c r="R25" s="28">
        <v>0.18110000000000001</v>
      </c>
      <c r="S25" s="28">
        <v>0</v>
      </c>
      <c r="T25" s="28">
        <v>100000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0.14199999999999999</v>
      </c>
      <c r="AH25" s="28">
        <v>4.4999999999999997E-3</v>
      </c>
    </row>
    <row r="26" spans="1:34" hidden="1" outlineLevel="1" x14ac:dyDescent="0.25">
      <c r="A26" s="46" t="s">
        <v>144</v>
      </c>
      <c r="B26" s="28">
        <v>0.30149999999999999</v>
      </c>
      <c r="C26" s="28">
        <v>0</v>
      </c>
      <c r="D26" s="28">
        <v>3.2877000000000001</v>
      </c>
      <c r="E26" s="28">
        <v>0.33589999999999998</v>
      </c>
      <c r="F26" s="28">
        <v>0</v>
      </c>
      <c r="G26" s="28">
        <v>100000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0.83</v>
      </c>
      <c r="R26" s="28">
        <v>0.16619999999999999</v>
      </c>
      <c r="S26" s="28">
        <v>0</v>
      </c>
      <c r="T26" s="28">
        <v>100000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>
        <v>9.5000000000000001E-2</v>
      </c>
      <c r="AH26" s="28">
        <v>0</v>
      </c>
    </row>
    <row r="27" spans="1:34" hidden="1" outlineLevel="1" x14ac:dyDescent="0.25">
      <c r="A27" s="46" t="s">
        <v>148</v>
      </c>
      <c r="B27" s="28">
        <v>0.36720000000000003</v>
      </c>
      <c r="C27" s="28">
        <v>4000</v>
      </c>
      <c r="D27" s="28">
        <v>0</v>
      </c>
      <c r="E27" s="28">
        <v>0.39079999999999998</v>
      </c>
      <c r="F27" s="28">
        <v>100000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0.82640000000000002</v>
      </c>
      <c r="R27" s="28">
        <v>0.19869800000000001</v>
      </c>
      <c r="S27" s="28">
        <v>0</v>
      </c>
      <c r="T27" s="28">
        <v>100000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0.18</v>
      </c>
      <c r="AH27" s="28">
        <v>6.0000000000000001E-3</v>
      </c>
    </row>
    <row r="28" spans="1:34" hidden="1" outlineLevel="1" x14ac:dyDescent="0.25">
      <c r="A28" s="46" t="s">
        <v>146</v>
      </c>
      <c r="B28" s="28">
        <v>0.33789999999999998</v>
      </c>
      <c r="C28" s="28">
        <v>4000</v>
      </c>
      <c r="D28" s="28">
        <v>0</v>
      </c>
      <c r="E28" s="28">
        <v>0.36070000000000002</v>
      </c>
      <c r="F28" s="28">
        <v>100000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0.76276200000000005</v>
      </c>
      <c r="R28" s="28">
        <v>0.18341399999999999</v>
      </c>
      <c r="S28" s="28">
        <v>0</v>
      </c>
      <c r="T28" s="28">
        <v>100000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0.1</v>
      </c>
      <c r="AH28" s="28">
        <v>6.0000000000000001E-3</v>
      </c>
    </row>
    <row r="29" spans="1:34" hidden="1" outlineLevel="1" x14ac:dyDescent="0.25">
      <c r="A29" s="46" t="s">
        <v>151</v>
      </c>
      <c r="B29" s="28">
        <v>0.32169999999999999</v>
      </c>
      <c r="C29" s="28">
        <v>0</v>
      </c>
      <c r="D29" s="28">
        <v>100000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0.92</v>
      </c>
      <c r="R29" s="28">
        <v>0.18679999999999999</v>
      </c>
      <c r="S29" s="28">
        <v>0</v>
      </c>
      <c r="T29" s="28">
        <v>100000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0.15</v>
      </c>
      <c r="AH29" s="28">
        <v>0</v>
      </c>
    </row>
    <row r="30" spans="1:34" hidden="1" outlineLevel="1" x14ac:dyDescent="0.25">
      <c r="A30" s="46" t="s">
        <v>150</v>
      </c>
      <c r="B30" s="28">
        <v>0.30409999999999998</v>
      </c>
      <c r="C30" s="28">
        <v>0</v>
      </c>
      <c r="D30" s="28">
        <v>100000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0.94989999999999997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6.8000000000000005E-2</v>
      </c>
      <c r="AH30" s="28">
        <v>0</v>
      </c>
    </row>
    <row r="31" spans="1:34" hidden="1" outlineLevel="1" x14ac:dyDescent="0.25">
      <c r="A31" s="46" t="s">
        <v>145</v>
      </c>
      <c r="B31" s="28">
        <v>0.32727200000000001</v>
      </c>
      <c r="C31" s="28">
        <v>0</v>
      </c>
      <c r="D31" s="28">
        <v>100000</v>
      </c>
      <c r="E31" s="28">
        <v>0</v>
      </c>
      <c r="F31" s="28" t="s">
        <v>172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0.89659999999999995</v>
      </c>
      <c r="R31" s="28">
        <v>0.20172699999999999</v>
      </c>
      <c r="S31" s="28">
        <v>0</v>
      </c>
      <c r="T31" s="28">
        <v>100000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0.15</v>
      </c>
      <c r="AH31" s="28">
        <v>6.0000000000000001E-3</v>
      </c>
    </row>
    <row r="32" spans="1:34" collapsed="1" x14ac:dyDescent="0.25">
      <c r="A32" s="46" t="s">
        <v>135</v>
      </c>
    </row>
    <row r="33" spans="1:34" hidden="1" outlineLevel="1" x14ac:dyDescent="0.25">
      <c r="A33" s="46" t="s">
        <v>136</v>
      </c>
      <c r="B33" s="28">
        <v>0.378</v>
      </c>
      <c r="C33" s="28">
        <v>0</v>
      </c>
      <c r="D33" s="28">
        <v>100000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0.83</v>
      </c>
      <c r="R33" s="28">
        <v>0.219</v>
      </c>
      <c r="S33" s="28">
        <v>0</v>
      </c>
      <c r="T33" s="28">
        <v>100000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4.4999999999999997E-3</v>
      </c>
    </row>
    <row r="34" spans="1:34" hidden="1" outlineLevel="1" x14ac:dyDescent="0.25">
      <c r="A34" s="46" t="s">
        <v>137</v>
      </c>
      <c r="B34" s="28">
        <v>0.314</v>
      </c>
      <c r="C34" s="28">
        <v>0</v>
      </c>
      <c r="D34" s="28">
        <v>100000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0.83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4.4999999999999997E-3</v>
      </c>
    </row>
    <row r="35" spans="1:34" hidden="1" outlineLevel="1" x14ac:dyDescent="0.25">
      <c r="A35" s="46" t="s">
        <v>138</v>
      </c>
      <c r="B35" s="28">
        <v>0.39</v>
      </c>
      <c r="C35" s="28">
        <v>0</v>
      </c>
      <c r="D35" s="28">
        <v>3.2877000000000001</v>
      </c>
      <c r="E35" s="28">
        <v>0.4345</v>
      </c>
      <c r="F35" s="28">
        <v>0</v>
      </c>
      <c r="G35" s="28">
        <v>100000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0.83</v>
      </c>
      <c r="R35" s="28">
        <v>0.2</v>
      </c>
      <c r="S35" s="28">
        <v>0</v>
      </c>
      <c r="T35" s="28">
        <v>100000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</row>
    <row r="36" spans="1:34" hidden="1" outlineLevel="1" x14ac:dyDescent="0.25">
      <c r="A36" s="46" t="s">
        <v>139</v>
      </c>
      <c r="B36" s="28">
        <v>0.37990000000000002</v>
      </c>
      <c r="C36" s="28">
        <v>0</v>
      </c>
      <c r="D36" s="28">
        <v>10.957800000000001</v>
      </c>
      <c r="E36" s="28">
        <v>0.42609999999999998</v>
      </c>
      <c r="F36" s="28">
        <v>0</v>
      </c>
      <c r="G36" s="28">
        <v>100000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0.81679999999999997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6.0000000000000001E-3</v>
      </c>
    </row>
    <row r="37" spans="1:34" hidden="1" outlineLevel="1" x14ac:dyDescent="0.25">
      <c r="A37" s="46" t="s">
        <v>140</v>
      </c>
      <c r="B37" s="28">
        <v>0.37990000000000002</v>
      </c>
      <c r="C37" s="28">
        <v>0</v>
      </c>
      <c r="D37" s="28">
        <v>10.957800000000001</v>
      </c>
      <c r="E37" s="28">
        <v>0.42609999999999998</v>
      </c>
      <c r="F37" s="28">
        <v>0</v>
      </c>
      <c r="G37" s="28">
        <v>100000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0.81679999999999997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6.0000000000000001E-3</v>
      </c>
    </row>
    <row r="38" spans="1:34" hidden="1" outlineLevel="1" x14ac:dyDescent="0.25">
      <c r="A38" s="46" t="s">
        <v>141</v>
      </c>
      <c r="B38" s="28">
        <v>0.36380000000000001</v>
      </c>
      <c r="C38" s="28">
        <v>0</v>
      </c>
      <c r="D38" s="28">
        <v>10.9589</v>
      </c>
      <c r="E38" s="28">
        <v>0.38840000000000002</v>
      </c>
      <c r="F38" s="28">
        <v>0</v>
      </c>
      <c r="G38" s="28">
        <v>100000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0.82120000000000004</v>
      </c>
      <c r="R38" s="28">
        <v>0.19059999999999999</v>
      </c>
      <c r="S38" s="28">
        <v>0</v>
      </c>
      <c r="T38" s="28">
        <v>100000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5.4999999999999997E-3</v>
      </c>
    </row>
    <row r="39" spans="1:34" hidden="1" outlineLevel="1" x14ac:dyDescent="0.25">
      <c r="A39" s="46" t="s">
        <v>142</v>
      </c>
      <c r="B39" s="28">
        <v>0.30409999999999998</v>
      </c>
      <c r="C39" s="28">
        <v>0</v>
      </c>
      <c r="D39" s="28">
        <v>100000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0.94989999999999997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</row>
    <row r="40" spans="1:34" hidden="1" outlineLevel="1" x14ac:dyDescent="0.25">
      <c r="A40" s="46" t="s">
        <v>143</v>
      </c>
      <c r="B40" s="28">
        <v>0.39</v>
      </c>
      <c r="C40" s="28">
        <v>0</v>
      </c>
      <c r="D40" s="28">
        <v>10.96</v>
      </c>
      <c r="E40" s="28">
        <v>0.39500000000000002</v>
      </c>
      <c r="F40" s="28">
        <v>0</v>
      </c>
      <c r="G40" s="28">
        <v>100000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0.88</v>
      </c>
      <c r="R40" s="28">
        <v>0.2</v>
      </c>
      <c r="S40" s="28">
        <v>0</v>
      </c>
      <c r="T40" s="28">
        <v>100000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</row>
    <row r="41" spans="1:34" collapsed="1" x14ac:dyDescent="0.25">
      <c r="A41" s="46" t="s">
        <v>134</v>
      </c>
    </row>
    <row r="42" spans="1:34" hidden="1" outlineLevel="1" x14ac:dyDescent="0.25">
      <c r="A42" s="48" t="s">
        <v>129</v>
      </c>
      <c r="B42" s="28">
        <v>0.36749999999999999</v>
      </c>
      <c r="C42" s="28">
        <v>0</v>
      </c>
      <c r="D42" s="28">
        <v>10.9589</v>
      </c>
      <c r="E42" s="28">
        <v>0.39229999999999998</v>
      </c>
      <c r="F42" s="28">
        <v>0</v>
      </c>
      <c r="G42" s="28">
        <v>100000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0.82950000000000002</v>
      </c>
      <c r="R42" s="28">
        <v>0.1925</v>
      </c>
      <c r="S42" s="28">
        <v>0</v>
      </c>
      <c r="T42" s="28">
        <v>100000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3.7000000000000002E-3</v>
      </c>
    </row>
    <row r="43" spans="1:34" hidden="1" outlineLevel="1" x14ac:dyDescent="0.25">
      <c r="A43" s="46" t="s">
        <v>128</v>
      </c>
      <c r="B43" s="28">
        <v>0.39029999999999998</v>
      </c>
      <c r="C43" s="28">
        <v>0</v>
      </c>
      <c r="D43" s="28">
        <v>3.2877000000000001</v>
      </c>
      <c r="E43" s="28">
        <v>0.40620000000000001</v>
      </c>
      <c r="F43" s="28">
        <v>0</v>
      </c>
      <c r="G43" s="49">
        <v>7.6711999999999998</v>
      </c>
      <c r="H43" s="28">
        <v>0.44679999999999997</v>
      </c>
      <c r="I43" s="28">
        <v>0</v>
      </c>
      <c r="J43" s="49">
        <v>16.438400000000001</v>
      </c>
      <c r="K43" s="28">
        <v>0.4844</v>
      </c>
      <c r="L43" s="28">
        <v>0</v>
      </c>
      <c r="M43" s="49">
        <v>27.397300000000001</v>
      </c>
      <c r="N43" s="28">
        <v>0.4844</v>
      </c>
      <c r="O43" s="28">
        <v>0</v>
      </c>
      <c r="P43" s="49">
        <v>100000</v>
      </c>
      <c r="Q43" s="28">
        <v>0.9718</v>
      </c>
      <c r="R43" s="28">
        <v>0.2203</v>
      </c>
      <c r="S43" s="28">
        <v>0</v>
      </c>
      <c r="T43" s="28">
        <v>21.9178</v>
      </c>
      <c r="U43" s="28">
        <v>0.22459999999999999</v>
      </c>
      <c r="V43" s="28">
        <v>0</v>
      </c>
      <c r="W43" s="49">
        <v>100000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</row>
    <row r="44" spans="1:34" hidden="1" outlineLevel="1" x14ac:dyDescent="0.25">
      <c r="A44" s="46" t="s">
        <v>130</v>
      </c>
      <c r="B44" s="28">
        <v>0.377</v>
      </c>
      <c r="C44" s="28">
        <v>0</v>
      </c>
      <c r="D44" s="28">
        <v>10.96</v>
      </c>
      <c r="E44" s="28">
        <v>0.42099999999999999</v>
      </c>
      <c r="F44" s="28">
        <v>0</v>
      </c>
      <c r="G44" s="28">
        <v>100000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0.85850000000000004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</row>
    <row r="45" spans="1:34" hidden="1" outlineLevel="1" x14ac:dyDescent="0.25">
      <c r="A45" s="46" t="s">
        <v>131</v>
      </c>
      <c r="B45" s="28">
        <v>0.38190000000000002</v>
      </c>
      <c r="C45" s="28">
        <v>0</v>
      </c>
      <c r="D45" s="28">
        <v>10.957800000000001</v>
      </c>
      <c r="E45" s="28">
        <v>0.42830000000000001</v>
      </c>
      <c r="F45" s="28">
        <v>0</v>
      </c>
      <c r="G45" s="28">
        <v>100000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0.81679999999999997</v>
      </c>
      <c r="R45" s="28">
        <v>0.27689999999999998</v>
      </c>
      <c r="S45" s="28">
        <v>0</v>
      </c>
      <c r="T45" s="28">
        <v>100000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6.0000000000000001E-3</v>
      </c>
    </row>
    <row r="46" spans="1:34" hidden="1" outlineLevel="1" x14ac:dyDescent="0.25">
      <c r="A46" s="46" t="s">
        <v>132</v>
      </c>
      <c r="B46" s="28">
        <v>0.33499499999999999</v>
      </c>
      <c r="C46" s="28">
        <v>0</v>
      </c>
      <c r="D46" s="28">
        <v>3.2877000000000001</v>
      </c>
      <c r="E46" s="28">
        <v>0.34132000000000001</v>
      </c>
      <c r="F46" s="28">
        <v>0</v>
      </c>
      <c r="G46" s="28">
        <v>7.6711999999999998</v>
      </c>
      <c r="H46" s="28">
        <v>0.39065499999999997</v>
      </c>
      <c r="I46" s="28">
        <v>0</v>
      </c>
      <c r="J46" s="28">
        <v>16.438400000000001</v>
      </c>
      <c r="K46" s="28">
        <v>0.42377500000000001</v>
      </c>
      <c r="L46" s="28">
        <v>0</v>
      </c>
      <c r="M46" s="28">
        <v>100000</v>
      </c>
      <c r="N46" s="28">
        <v>0</v>
      </c>
      <c r="O46" s="28">
        <v>0</v>
      </c>
      <c r="P46" s="28">
        <v>0</v>
      </c>
      <c r="Q46" s="28">
        <v>0.75485999999999998</v>
      </c>
      <c r="R46" s="28">
        <v>0.16203500000000001</v>
      </c>
      <c r="S46" s="28">
        <v>0</v>
      </c>
      <c r="T46" s="28">
        <v>21.9178</v>
      </c>
      <c r="U46" s="28">
        <v>0.17491499999999999</v>
      </c>
      <c r="V46" s="28">
        <v>0</v>
      </c>
      <c r="W46" s="28">
        <v>100000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0.02</v>
      </c>
    </row>
    <row r="47" spans="1:34" hidden="1" outlineLevel="1" x14ac:dyDescent="0.25">
      <c r="A47" s="46" t="s">
        <v>133</v>
      </c>
      <c r="B47" s="28">
        <v>0.32790000000000002</v>
      </c>
      <c r="C47" s="28">
        <v>0</v>
      </c>
      <c r="D47" s="28">
        <v>10.95</v>
      </c>
      <c r="E47" s="28">
        <v>0.37890000000000001</v>
      </c>
      <c r="F47" s="28">
        <v>0</v>
      </c>
      <c r="G47" s="28">
        <v>100000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0.75439999999999996</v>
      </c>
      <c r="R47" s="28">
        <v>0.1741</v>
      </c>
      <c r="S47" s="28">
        <v>0</v>
      </c>
      <c r="T47" s="28">
        <v>100000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</row>
    <row r="48" spans="1:34" s="49" customFormat="1" hidden="1" outlineLevel="1" x14ac:dyDescent="0.25">
      <c r="A48" s="48" t="s">
        <v>127</v>
      </c>
      <c r="B48" s="49">
        <v>0.38</v>
      </c>
      <c r="C48" s="49">
        <v>0</v>
      </c>
      <c r="D48" s="49">
        <v>100000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0.83</v>
      </c>
      <c r="R48" s="49">
        <v>0.22</v>
      </c>
      <c r="S48" s="49">
        <v>0</v>
      </c>
      <c r="T48" s="49">
        <v>100000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5.4999999999999997E-3</v>
      </c>
    </row>
    <row r="49" spans="1:34" s="49" customFormat="1" collapsed="1" x14ac:dyDescent="0.25">
      <c r="A49" s="46" t="s">
        <v>126</v>
      </c>
    </row>
    <row r="50" spans="1:34" s="49" customFormat="1" hidden="1" outlineLevel="1" x14ac:dyDescent="0.25">
      <c r="A50" s="48" t="s">
        <v>122</v>
      </c>
      <c r="B50" s="49">
        <v>0.3327</v>
      </c>
      <c r="C50" s="49">
        <v>4000</v>
      </c>
      <c r="D50" s="49">
        <v>0</v>
      </c>
      <c r="E50" s="49">
        <v>0.3795</v>
      </c>
      <c r="F50" s="49">
        <v>100000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0.70899999999999996</v>
      </c>
      <c r="R50" s="49">
        <v>0.1535</v>
      </c>
      <c r="S50" s="49">
        <v>0</v>
      </c>
      <c r="T50" s="49">
        <v>100000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6.8000000000000005E-2</v>
      </c>
      <c r="AH50" s="49">
        <v>5.4999999999999997E-3</v>
      </c>
    </row>
    <row r="51" spans="1:34" s="49" customFormat="1" hidden="1" outlineLevel="1" x14ac:dyDescent="0.25">
      <c r="A51" s="48" t="s">
        <v>121</v>
      </c>
      <c r="B51" s="49">
        <v>0.3075</v>
      </c>
      <c r="C51" s="49">
        <v>4000</v>
      </c>
      <c r="D51" s="49">
        <v>0</v>
      </c>
      <c r="E51" s="49">
        <v>0.34489999999999998</v>
      </c>
      <c r="F51" s="49">
        <v>100000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0.70899999999999996</v>
      </c>
      <c r="R51" s="49">
        <v>0.1535</v>
      </c>
      <c r="S51" s="49">
        <v>0</v>
      </c>
      <c r="T51" s="49">
        <v>100000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6.8000000000000005E-2</v>
      </c>
      <c r="AH51" s="49">
        <v>5.4999999999999997E-3</v>
      </c>
    </row>
    <row r="52" spans="1:34" s="49" customFormat="1" hidden="1" outlineLevel="1" x14ac:dyDescent="0.25">
      <c r="A52" s="48" t="s">
        <v>112</v>
      </c>
      <c r="B52" s="49">
        <v>0.31759999999999999</v>
      </c>
      <c r="C52" s="49">
        <v>0</v>
      </c>
      <c r="D52" s="49">
        <v>3.2877000000000001</v>
      </c>
      <c r="E52" s="49">
        <v>0.33050000000000002</v>
      </c>
      <c r="F52" s="49">
        <v>0</v>
      </c>
      <c r="G52" s="49">
        <v>7.6711999999999998</v>
      </c>
      <c r="H52" s="49">
        <v>0.36359999999999998</v>
      </c>
      <c r="I52" s="49">
        <v>0</v>
      </c>
      <c r="J52" s="49">
        <v>16.438400000000001</v>
      </c>
      <c r="K52" s="49">
        <v>0.39419999999999999</v>
      </c>
      <c r="L52" s="49">
        <v>0</v>
      </c>
      <c r="M52" s="49">
        <v>100000</v>
      </c>
      <c r="N52" s="49">
        <v>0</v>
      </c>
      <c r="O52" s="49">
        <v>0</v>
      </c>
      <c r="P52" s="49">
        <v>0</v>
      </c>
      <c r="Q52" s="49">
        <v>0.79079999999999995</v>
      </c>
      <c r="R52" s="49">
        <v>0.17929999999999999</v>
      </c>
      <c r="S52" s="49">
        <v>0</v>
      </c>
      <c r="T52" s="49">
        <v>3.2877000000000001</v>
      </c>
      <c r="U52" s="49">
        <v>0.18279999999999999</v>
      </c>
      <c r="V52" s="49">
        <v>0</v>
      </c>
      <c r="W52" s="49">
        <v>100000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</row>
    <row r="53" spans="1:34" s="49" customFormat="1" hidden="1" outlineLevel="1" x14ac:dyDescent="0.25">
      <c r="A53" s="48" t="s">
        <v>120</v>
      </c>
      <c r="B53" s="49">
        <v>0.31319999999999998</v>
      </c>
      <c r="C53" s="49">
        <v>0</v>
      </c>
      <c r="D53" s="49">
        <v>10.9589</v>
      </c>
      <c r="E53" s="49">
        <v>0.35210000000000002</v>
      </c>
      <c r="F53" s="49">
        <v>0</v>
      </c>
      <c r="G53" s="49">
        <v>100000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0.70609999999999995</v>
      </c>
      <c r="R53" s="49">
        <v>0.152</v>
      </c>
      <c r="S53" s="49">
        <v>0</v>
      </c>
      <c r="T53" s="49">
        <v>100000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6.8000000000000005E-2</v>
      </c>
      <c r="AH53" s="49">
        <v>3.7000000000000002E-3</v>
      </c>
    </row>
    <row r="54" spans="1:34" s="49" customFormat="1" hidden="1" outlineLevel="1" x14ac:dyDescent="0.25">
      <c r="A54" s="48" t="s">
        <v>113</v>
      </c>
      <c r="B54" s="49">
        <v>0.31030000000000002</v>
      </c>
      <c r="C54" s="49">
        <v>0</v>
      </c>
      <c r="D54" s="49">
        <v>6.5753399999999997</v>
      </c>
      <c r="E54" s="49">
        <v>0.31669999999999998</v>
      </c>
      <c r="F54" s="49">
        <v>0</v>
      </c>
      <c r="G54" s="49">
        <v>100000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0.82654000000000005</v>
      </c>
      <c r="R54" s="49">
        <v>0.21060000000000001</v>
      </c>
      <c r="S54" s="49">
        <v>0</v>
      </c>
      <c r="T54" s="49">
        <v>100000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 s="49">
        <v>6.8000000000000005E-2</v>
      </c>
      <c r="AH54" s="49">
        <v>0</v>
      </c>
    </row>
    <row r="55" spans="1:34" s="49" customFormat="1" hidden="1" outlineLevel="1" x14ac:dyDescent="0.25">
      <c r="A55" s="48" t="s">
        <v>117</v>
      </c>
      <c r="B55" s="49">
        <v>0.30969999999999998</v>
      </c>
      <c r="C55" s="49">
        <v>0</v>
      </c>
      <c r="D55" s="49">
        <v>10.96</v>
      </c>
      <c r="E55" s="49">
        <v>0.35060000000000002</v>
      </c>
      <c r="F55" s="49">
        <v>0</v>
      </c>
      <c r="G55" s="49">
        <v>100000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0.79569999999999996</v>
      </c>
      <c r="R55" s="49">
        <v>0.154</v>
      </c>
      <c r="S55" s="49">
        <v>0</v>
      </c>
      <c r="T55" s="49">
        <v>100000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49">
        <v>0</v>
      </c>
      <c r="AE55" s="49">
        <v>0</v>
      </c>
      <c r="AF55" s="49">
        <v>0</v>
      </c>
      <c r="AG55" s="49">
        <v>0</v>
      </c>
      <c r="AH55" s="49">
        <v>0</v>
      </c>
    </row>
    <row r="56" spans="1:34" s="49" customFormat="1" hidden="1" outlineLevel="1" x14ac:dyDescent="0.25">
      <c r="A56" s="48" t="s">
        <v>124</v>
      </c>
      <c r="B56" s="49">
        <v>0.31159999999999999</v>
      </c>
      <c r="C56" s="49">
        <v>0</v>
      </c>
      <c r="D56" s="49">
        <v>10.9589</v>
      </c>
      <c r="E56" s="49">
        <v>0.33229999999999998</v>
      </c>
      <c r="F56" s="49">
        <v>0</v>
      </c>
      <c r="G56" s="49">
        <v>100000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0.76329999999999998</v>
      </c>
      <c r="R56" s="49">
        <v>0.16500000000000001</v>
      </c>
      <c r="S56" s="49">
        <v>0</v>
      </c>
      <c r="T56" s="49">
        <v>100000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0</v>
      </c>
      <c r="AE56" s="49">
        <v>0</v>
      </c>
      <c r="AF56" s="49">
        <v>0</v>
      </c>
      <c r="AG56" s="49">
        <v>0.08</v>
      </c>
      <c r="AH56" s="49">
        <v>0</v>
      </c>
    </row>
    <row r="57" spans="1:34" s="49" customFormat="1" hidden="1" outlineLevel="1" x14ac:dyDescent="0.25">
      <c r="A57" s="48" t="s">
        <v>116</v>
      </c>
      <c r="B57" s="49">
        <v>0.32440000000000002</v>
      </c>
      <c r="C57" s="49">
        <v>0</v>
      </c>
      <c r="D57" s="49">
        <v>10.957800000000001</v>
      </c>
      <c r="E57" s="49">
        <v>0.36380000000000001</v>
      </c>
      <c r="F57" s="49">
        <v>0</v>
      </c>
      <c r="G57" s="49">
        <v>100000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0.63649999999999995</v>
      </c>
      <c r="R57" s="49">
        <v>0.2072</v>
      </c>
      <c r="S57" s="49">
        <v>0</v>
      </c>
      <c r="T57" s="49">
        <v>100000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6.8000000000000005E-2</v>
      </c>
      <c r="AH57" s="49">
        <v>6.0000000000000001E-3</v>
      </c>
    </row>
    <row r="58" spans="1:34" s="49" customFormat="1" hidden="1" outlineLevel="1" x14ac:dyDescent="0.25">
      <c r="A58" s="48" t="s">
        <v>115</v>
      </c>
      <c r="B58" s="49">
        <v>0.33976400000000001</v>
      </c>
      <c r="C58" s="49">
        <v>0</v>
      </c>
      <c r="D58" s="49">
        <v>10.957800000000001</v>
      </c>
      <c r="E58" s="49">
        <v>0.39173200000000002</v>
      </c>
      <c r="F58" s="49">
        <v>0</v>
      </c>
      <c r="G58" s="49">
        <v>16.438400000000001</v>
      </c>
      <c r="H58" s="49">
        <v>0.38500000000000001</v>
      </c>
      <c r="I58" s="49">
        <v>0</v>
      </c>
      <c r="J58" s="49">
        <v>27.396100000000001</v>
      </c>
      <c r="K58" s="49">
        <v>0.38500000000000001</v>
      </c>
      <c r="L58" s="49">
        <v>0</v>
      </c>
      <c r="M58" s="49">
        <v>100000</v>
      </c>
      <c r="N58" s="49">
        <v>0</v>
      </c>
      <c r="O58" s="49">
        <v>0</v>
      </c>
      <c r="P58" s="49">
        <v>0</v>
      </c>
      <c r="Q58" s="49">
        <v>0.79890000000000005</v>
      </c>
      <c r="R58" s="49">
        <v>0.144869</v>
      </c>
      <c r="S58" s="49">
        <v>0</v>
      </c>
      <c r="T58" s="49">
        <v>21.9178</v>
      </c>
      <c r="U58" s="49">
        <v>0.144869</v>
      </c>
      <c r="V58" s="49">
        <v>0</v>
      </c>
      <c r="W58" s="49">
        <v>100000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3.5999999999999999E-3</v>
      </c>
    </row>
    <row r="59" spans="1:34" s="49" customFormat="1" hidden="1" outlineLevel="1" x14ac:dyDescent="0.25">
      <c r="A59" s="48" t="s">
        <v>118</v>
      </c>
      <c r="B59" s="49">
        <v>0.30969999999999998</v>
      </c>
      <c r="C59" s="49">
        <v>0</v>
      </c>
      <c r="D59" s="49">
        <v>10.96</v>
      </c>
      <c r="E59" s="49">
        <v>0.36059999999999998</v>
      </c>
      <c r="F59" s="49">
        <v>0</v>
      </c>
      <c r="G59" s="49">
        <v>100000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0.79569999999999996</v>
      </c>
      <c r="R59" s="49">
        <v>0.154</v>
      </c>
      <c r="S59" s="49">
        <v>0</v>
      </c>
      <c r="T59" s="49">
        <v>100000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7.0000000000000007E-2</v>
      </c>
      <c r="AH59" s="49">
        <v>0</v>
      </c>
    </row>
    <row r="60" spans="1:34" s="49" customFormat="1" hidden="1" outlineLevel="1" x14ac:dyDescent="0.25">
      <c r="A60" s="48" t="s">
        <v>114</v>
      </c>
      <c r="B60" s="49">
        <v>0.26539000000000001</v>
      </c>
      <c r="C60" s="49">
        <v>0</v>
      </c>
      <c r="D60" s="49">
        <v>10.96</v>
      </c>
      <c r="E60" s="49">
        <v>0.30332999999999999</v>
      </c>
      <c r="F60" s="49">
        <v>0</v>
      </c>
      <c r="G60" s="49">
        <v>100000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0.78122000000000003</v>
      </c>
      <c r="R60" s="49">
        <v>0.12482</v>
      </c>
      <c r="S60" s="49">
        <v>0</v>
      </c>
      <c r="T60" s="49">
        <v>21.918900000000001</v>
      </c>
      <c r="U60" s="49">
        <v>0.12193</v>
      </c>
      <c r="V60" s="49">
        <v>0</v>
      </c>
      <c r="W60" s="49">
        <v>100000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  <c r="AH60" s="49">
        <v>1.7000000000000001E-2</v>
      </c>
    </row>
    <row r="61" spans="1:34" s="49" customFormat="1" hidden="1" outlineLevel="1" x14ac:dyDescent="0.25">
      <c r="A61" s="48" t="s">
        <v>125</v>
      </c>
      <c r="B61" s="49">
        <v>0.313</v>
      </c>
      <c r="C61" s="49">
        <v>0</v>
      </c>
      <c r="D61" s="49">
        <v>10.96</v>
      </c>
      <c r="E61" s="49">
        <v>0.35299999999999998</v>
      </c>
      <c r="F61" s="49">
        <v>0</v>
      </c>
      <c r="G61" s="49">
        <v>100000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0.70609999999999995</v>
      </c>
      <c r="R61" s="49">
        <v>0.152</v>
      </c>
      <c r="S61" s="49">
        <v>0</v>
      </c>
      <c r="T61" s="49">
        <v>100000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1.21E-2</v>
      </c>
    </row>
    <row r="62" spans="1:34" s="49" customFormat="1" hidden="1" outlineLevel="1" x14ac:dyDescent="0.25">
      <c r="A62" s="48" t="s">
        <v>119</v>
      </c>
      <c r="B62" s="49">
        <v>0.29809999999999998</v>
      </c>
      <c r="C62" s="49">
        <v>100</v>
      </c>
      <c r="D62" s="49">
        <v>0</v>
      </c>
      <c r="E62" s="49">
        <v>0.31979999999999997</v>
      </c>
      <c r="F62" s="49">
        <v>233</v>
      </c>
      <c r="G62" s="49">
        <v>0</v>
      </c>
      <c r="H62" s="49">
        <v>0.3498</v>
      </c>
      <c r="I62" s="49">
        <v>500</v>
      </c>
      <c r="J62" s="49">
        <v>0</v>
      </c>
      <c r="K62" s="49">
        <v>0.36980000000000002</v>
      </c>
      <c r="L62" s="49">
        <v>100000</v>
      </c>
      <c r="M62" s="49">
        <v>0</v>
      </c>
      <c r="N62" s="49">
        <v>0</v>
      </c>
      <c r="O62" s="49">
        <v>0</v>
      </c>
      <c r="P62" s="49">
        <v>0</v>
      </c>
      <c r="Q62" s="49">
        <v>0.78449999999999998</v>
      </c>
      <c r="R62" s="49">
        <v>0.15989999999999999</v>
      </c>
      <c r="S62" s="49">
        <v>0</v>
      </c>
      <c r="T62" s="49">
        <v>100000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0.08</v>
      </c>
      <c r="AH62" s="49">
        <v>6.0000000000000001E-3</v>
      </c>
    </row>
    <row r="63" spans="1:34" s="49" customFormat="1" collapsed="1" x14ac:dyDescent="0.25">
      <c r="A63" s="48" t="s">
        <v>123</v>
      </c>
      <c r="T63" s="50"/>
    </row>
    <row r="64" spans="1:34" s="49" customFormat="1" hidden="1" outlineLevel="1" x14ac:dyDescent="0.25">
      <c r="A64" s="48" t="s">
        <v>97</v>
      </c>
      <c r="B64" s="49">
        <v>0.29199999999999998</v>
      </c>
      <c r="C64" s="49">
        <v>4000</v>
      </c>
      <c r="D64" s="49">
        <v>0</v>
      </c>
      <c r="E64" s="49">
        <v>0.34060000000000001</v>
      </c>
      <c r="F64" s="49">
        <v>100000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0.63790000000000002</v>
      </c>
      <c r="R64" s="49">
        <v>0.1331</v>
      </c>
      <c r="S64" s="49">
        <v>0</v>
      </c>
      <c r="T64" s="50">
        <v>21.9178</v>
      </c>
      <c r="U64" s="49">
        <v>0.1331</v>
      </c>
      <c r="V64" s="49">
        <v>0</v>
      </c>
      <c r="W64" s="49">
        <v>100000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6.0000000000000001E-3</v>
      </c>
    </row>
    <row r="65" spans="1:34" s="49" customFormat="1" hidden="1" outlineLevel="1" x14ac:dyDescent="0.25">
      <c r="A65" s="48" t="s">
        <v>98</v>
      </c>
      <c r="B65" s="49">
        <v>0.26840000000000003</v>
      </c>
      <c r="C65" s="49">
        <v>4000</v>
      </c>
      <c r="D65" s="49">
        <v>0</v>
      </c>
      <c r="E65" s="49">
        <v>0.30830000000000002</v>
      </c>
      <c r="F65" s="49">
        <v>100000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0.63790000000000002</v>
      </c>
      <c r="R65" s="49">
        <v>0.1331</v>
      </c>
      <c r="S65" s="49">
        <v>0</v>
      </c>
      <c r="T65" s="50">
        <v>21.9178</v>
      </c>
      <c r="U65" s="49">
        <v>0.1331</v>
      </c>
      <c r="V65" s="49">
        <v>0</v>
      </c>
      <c r="W65" s="49">
        <v>100000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G65" s="49">
        <v>0</v>
      </c>
      <c r="AH65" s="49">
        <v>6.0000000000000001E-3</v>
      </c>
    </row>
    <row r="66" spans="1:34" s="49" customFormat="1" hidden="1" outlineLevel="1" x14ac:dyDescent="0.25">
      <c r="A66" s="48" t="s">
        <v>94</v>
      </c>
      <c r="B66" s="49">
        <v>0.27400000000000002</v>
      </c>
      <c r="C66" s="49">
        <v>0</v>
      </c>
      <c r="D66" s="49">
        <v>3.2877000000000001</v>
      </c>
      <c r="E66" s="49">
        <v>0.28520000000000001</v>
      </c>
      <c r="F66" s="49">
        <v>0</v>
      </c>
      <c r="G66" s="49">
        <v>7.6711999999999998</v>
      </c>
      <c r="H66" s="49">
        <v>0.31369999999999998</v>
      </c>
      <c r="I66" s="49">
        <v>0</v>
      </c>
      <c r="J66" s="49">
        <v>16.438400000000001</v>
      </c>
      <c r="K66" s="49">
        <v>0.34010000000000001</v>
      </c>
      <c r="L66" s="49">
        <v>0</v>
      </c>
      <c r="M66" s="49">
        <v>27.397300000000001</v>
      </c>
      <c r="N66" s="49">
        <v>0.34010000000000001</v>
      </c>
      <c r="O66" s="49">
        <v>0</v>
      </c>
      <c r="P66" s="49">
        <v>100000</v>
      </c>
      <c r="Q66" s="49">
        <v>0.68230000000000002</v>
      </c>
      <c r="R66" s="49">
        <v>0.14230000000000001</v>
      </c>
      <c r="S66" s="49">
        <v>0</v>
      </c>
      <c r="T66" s="50">
        <v>21.9178</v>
      </c>
      <c r="U66" s="49">
        <v>0.15310000000000001</v>
      </c>
      <c r="V66" s="49">
        <v>0</v>
      </c>
      <c r="W66" s="49">
        <v>100000</v>
      </c>
      <c r="X66" s="49">
        <v>0</v>
      </c>
      <c r="Y66" s="49">
        <v>0</v>
      </c>
      <c r="Z66" s="49">
        <v>0</v>
      </c>
      <c r="AA66" s="49">
        <v>0</v>
      </c>
      <c r="AB66" s="49">
        <v>0</v>
      </c>
      <c r="AC66" s="49">
        <v>0</v>
      </c>
      <c r="AD66" s="49">
        <v>0</v>
      </c>
      <c r="AE66" s="49">
        <v>0</v>
      </c>
      <c r="AF66" s="49">
        <v>0</v>
      </c>
      <c r="AG66" s="49">
        <v>0</v>
      </c>
      <c r="AH66" s="49">
        <v>0</v>
      </c>
    </row>
    <row r="67" spans="1:34" s="49" customFormat="1" hidden="1" outlineLevel="1" x14ac:dyDescent="0.25">
      <c r="A67" s="48" t="s">
        <v>99</v>
      </c>
      <c r="B67" s="49">
        <v>0.27400000000000002</v>
      </c>
      <c r="C67" s="49">
        <v>100</v>
      </c>
      <c r="D67" s="49">
        <v>0</v>
      </c>
      <c r="E67" s="49">
        <v>0.307</v>
      </c>
      <c r="F67" s="49">
        <v>233</v>
      </c>
      <c r="G67" s="49">
        <v>0</v>
      </c>
      <c r="H67" s="49">
        <v>0.34949999999999998</v>
      </c>
      <c r="I67" s="49">
        <v>500</v>
      </c>
      <c r="J67" s="49">
        <v>0</v>
      </c>
      <c r="K67" s="49">
        <v>0.34949999999999998</v>
      </c>
      <c r="L67" s="49">
        <v>100000</v>
      </c>
      <c r="M67" s="49">
        <v>0</v>
      </c>
      <c r="N67" s="49">
        <v>0</v>
      </c>
      <c r="O67" s="49">
        <v>0</v>
      </c>
      <c r="P67" s="49">
        <v>0</v>
      </c>
      <c r="Q67" s="49">
        <v>0.67800000000000005</v>
      </c>
      <c r="R67" s="49">
        <v>0.1195</v>
      </c>
      <c r="S67" s="50">
        <v>667</v>
      </c>
      <c r="T67" s="49">
        <v>0</v>
      </c>
      <c r="U67" s="49">
        <v>0.124</v>
      </c>
      <c r="V67" s="49">
        <v>100000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 s="49">
        <v>0</v>
      </c>
      <c r="AH67" s="49">
        <v>6.0000000000000001E-3</v>
      </c>
    </row>
    <row r="68" spans="1:34" s="49" customFormat="1" hidden="1" outlineLevel="1" x14ac:dyDescent="0.25">
      <c r="A68" s="48" t="s">
        <v>82</v>
      </c>
      <c r="B68" s="50">
        <v>0.33328099999999999</v>
      </c>
      <c r="C68" s="49">
        <v>0</v>
      </c>
      <c r="D68" s="49">
        <v>10.957800000000001</v>
      </c>
      <c r="E68" s="50">
        <v>0.37328099999999997</v>
      </c>
      <c r="F68" s="49">
        <v>0</v>
      </c>
      <c r="G68" s="49">
        <v>16.437999999999999</v>
      </c>
      <c r="H68" s="49">
        <v>0.404281</v>
      </c>
      <c r="I68" s="49">
        <v>0</v>
      </c>
      <c r="J68" s="49">
        <v>27.396000000000001</v>
      </c>
      <c r="K68" s="49">
        <v>0.404281</v>
      </c>
      <c r="L68" s="49">
        <v>0</v>
      </c>
      <c r="M68" s="49">
        <v>100000</v>
      </c>
      <c r="N68" s="49">
        <v>0</v>
      </c>
      <c r="O68" s="49">
        <v>0</v>
      </c>
      <c r="P68" s="49">
        <v>0</v>
      </c>
      <c r="Q68" s="49">
        <v>0.74</v>
      </c>
      <c r="R68" s="49">
        <v>0</v>
      </c>
      <c r="S68" s="50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49">
        <v>0</v>
      </c>
      <c r="AE68" s="49">
        <v>0</v>
      </c>
      <c r="AF68" s="49">
        <v>0</v>
      </c>
      <c r="AG68" s="49">
        <v>0</v>
      </c>
      <c r="AH68" s="49">
        <v>0</v>
      </c>
    </row>
    <row r="69" spans="1:34" s="49" customFormat="1" hidden="1" outlineLevel="1" x14ac:dyDescent="0.25">
      <c r="A69" s="48" t="s">
        <v>83</v>
      </c>
      <c r="B69" s="50">
        <v>0.31028099999999997</v>
      </c>
      <c r="C69" s="49">
        <v>0</v>
      </c>
      <c r="D69" s="49">
        <v>10.957800000000001</v>
      </c>
      <c r="E69" s="5">
        <v>0.34728100000000001</v>
      </c>
      <c r="F69" s="49">
        <v>0</v>
      </c>
      <c r="G69" s="49">
        <v>16.438400000000001</v>
      </c>
      <c r="H69" s="49">
        <v>0.35828100000000002</v>
      </c>
      <c r="I69" s="49">
        <v>0</v>
      </c>
      <c r="J69" s="49">
        <v>27.396100000000001</v>
      </c>
      <c r="K69" s="49">
        <v>0.35828100000000002</v>
      </c>
      <c r="L69" s="49">
        <v>0</v>
      </c>
      <c r="M69" s="49">
        <v>100000</v>
      </c>
      <c r="N69" s="49">
        <v>0</v>
      </c>
      <c r="O69" s="49">
        <v>0</v>
      </c>
      <c r="P69" s="49">
        <v>0</v>
      </c>
      <c r="Q69" s="49">
        <v>0.74</v>
      </c>
      <c r="R69" s="49">
        <v>0</v>
      </c>
      <c r="S69" s="50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G69" s="49">
        <v>0</v>
      </c>
      <c r="AH69" s="49">
        <v>0</v>
      </c>
    </row>
    <row r="70" spans="1:34" s="27" customFormat="1" hidden="1" outlineLevel="1" x14ac:dyDescent="0.25">
      <c r="A70" s="51" t="s">
        <v>85</v>
      </c>
      <c r="B70" s="27">
        <v>0.26469999999999999</v>
      </c>
      <c r="C70" s="27">
        <v>0</v>
      </c>
      <c r="D70" s="27">
        <v>3.28</v>
      </c>
      <c r="E70" s="27">
        <v>0.26989999999999997</v>
      </c>
      <c r="F70" s="27">
        <v>0</v>
      </c>
      <c r="G70" s="27">
        <v>7.67</v>
      </c>
      <c r="H70" s="27">
        <v>0.31219999999999998</v>
      </c>
      <c r="I70" s="27">
        <v>0</v>
      </c>
      <c r="J70" s="27">
        <v>16.440000000000001</v>
      </c>
      <c r="K70" s="27">
        <v>0.31969999999999998</v>
      </c>
      <c r="L70" s="27">
        <v>0</v>
      </c>
      <c r="M70" s="27">
        <v>100000</v>
      </c>
      <c r="N70" s="27">
        <v>0</v>
      </c>
      <c r="O70" s="27">
        <v>0</v>
      </c>
      <c r="P70" s="27">
        <v>0</v>
      </c>
      <c r="Q70" s="27">
        <v>0.77569999999999995</v>
      </c>
      <c r="R70" s="27">
        <v>0.11600000000000001</v>
      </c>
      <c r="S70" s="27">
        <v>100000</v>
      </c>
      <c r="T70" s="27">
        <v>0</v>
      </c>
      <c r="U70" s="27">
        <v>0</v>
      </c>
      <c r="V70" s="27">
        <v>0</v>
      </c>
      <c r="W70" s="27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27">
        <v>0.22</v>
      </c>
      <c r="AH70" s="27">
        <v>0</v>
      </c>
    </row>
    <row r="71" spans="1:34" s="49" customFormat="1" hidden="1" outlineLevel="1" x14ac:dyDescent="0.25">
      <c r="A71" s="48" t="s">
        <v>87</v>
      </c>
      <c r="B71" s="50">
        <v>0.25690000000000002</v>
      </c>
      <c r="C71" s="49">
        <v>0</v>
      </c>
      <c r="D71" s="49">
        <v>6.5753399999999997</v>
      </c>
      <c r="E71" s="50">
        <v>0.25480000000000003</v>
      </c>
      <c r="F71" s="49">
        <v>0</v>
      </c>
      <c r="G71" s="49">
        <v>100000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0.67630000000000001</v>
      </c>
      <c r="R71" s="49">
        <v>0.15440000000000001</v>
      </c>
      <c r="S71" s="50">
        <v>100000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</row>
    <row r="72" spans="1:34" s="49" customFormat="1" hidden="1" outlineLevel="1" x14ac:dyDescent="0.25">
      <c r="A72" s="48" t="s">
        <v>100</v>
      </c>
      <c r="B72" s="49">
        <v>0.28799999999999998</v>
      </c>
      <c r="C72" s="49">
        <v>0</v>
      </c>
      <c r="D72" s="49">
        <v>10.9589</v>
      </c>
      <c r="E72" s="49">
        <v>0.33389999999999997</v>
      </c>
      <c r="F72" s="49">
        <v>0</v>
      </c>
      <c r="G72" s="49">
        <v>100000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0.70330000000000004</v>
      </c>
      <c r="R72" s="49">
        <v>0.14230000000000001</v>
      </c>
      <c r="S72" s="49">
        <v>0</v>
      </c>
      <c r="T72" s="50">
        <v>100000</v>
      </c>
      <c r="U72" s="49">
        <v>0</v>
      </c>
      <c r="V72" s="49">
        <v>0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6.0000000000000001E-3</v>
      </c>
    </row>
    <row r="73" spans="1:34" s="49" customFormat="1" hidden="1" outlineLevel="1" x14ac:dyDescent="0.25">
      <c r="A73" s="48" t="s">
        <v>96</v>
      </c>
      <c r="B73" s="49">
        <v>0.28294999999999998</v>
      </c>
      <c r="C73" s="49">
        <v>0</v>
      </c>
      <c r="D73" s="49">
        <v>3.2877000000000001</v>
      </c>
      <c r="E73" s="49">
        <v>0.29398999999999997</v>
      </c>
      <c r="F73" s="49">
        <v>0</v>
      </c>
      <c r="G73" s="49">
        <v>7.6711999999999998</v>
      </c>
      <c r="H73" s="49">
        <v>0.34903000000000001</v>
      </c>
      <c r="I73" s="49">
        <v>0</v>
      </c>
      <c r="J73" s="49">
        <v>16.438400000000001</v>
      </c>
      <c r="K73" s="49">
        <v>0.34353</v>
      </c>
      <c r="L73" s="49">
        <v>0</v>
      </c>
      <c r="M73" s="49">
        <v>100000</v>
      </c>
      <c r="N73" s="49">
        <v>0</v>
      </c>
      <c r="O73" s="49">
        <v>0</v>
      </c>
      <c r="P73" s="49">
        <v>0</v>
      </c>
      <c r="Q73" s="49">
        <v>0.83413999999999999</v>
      </c>
      <c r="R73" s="49">
        <v>0.12492</v>
      </c>
      <c r="S73" s="49">
        <v>0</v>
      </c>
      <c r="T73" s="50">
        <v>21.9178</v>
      </c>
      <c r="U73" s="49">
        <v>0.12203</v>
      </c>
      <c r="V73" s="49">
        <v>0</v>
      </c>
      <c r="W73" s="49">
        <v>100000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1.7000000000000001E-2</v>
      </c>
    </row>
    <row r="74" spans="1:34" s="49" customFormat="1" hidden="1" outlineLevel="1" x14ac:dyDescent="0.25">
      <c r="A74" s="48" t="s">
        <v>95</v>
      </c>
      <c r="B74" s="50">
        <v>0.30470000000000003</v>
      </c>
      <c r="C74" s="49">
        <v>0</v>
      </c>
      <c r="D74" s="49">
        <v>3</v>
      </c>
      <c r="E74" s="50">
        <v>0.31019999999999998</v>
      </c>
      <c r="F74" s="49">
        <v>0</v>
      </c>
      <c r="G74" s="49">
        <v>8</v>
      </c>
      <c r="H74" s="49">
        <v>0.35959999999999998</v>
      </c>
      <c r="I74" s="49">
        <v>0</v>
      </c>
      <c r="J74" s="49">
        <v>16</v>
      </c>
      <c r="K74" s="49">
        <v>0.39300000000000002</v>
      </c>
      <c r="L74" s="49">
        <v>0</v>
      </c>
      <c r="M74" s="49">
        <v>27</v>
      </c>
      <c r="N74" s="49">
        <v>0.39300000000000002</v>
      </c>
      <c r="O74" s="49">
        <v>0</v>
      </c>
      <c r="P74" s="49">
        <v>100000</v>
      </c>
      <c r="Q74" s="49">
        <v>0.75780000000000003</v>
      </c>
      <c r="R74" s="49">
        <v>0.13420000000000001</v>
      </c>
      <c r="S74" s="50">
        <v>0</v>
      </c>
      <c r="T74" s="49">
        <v>100000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6.0000000000000001E-3</v>
      </c>
    </row>
    <row r="75" spans="1:34" s="49" customFormat="1" hidden="1" outlineLevel="1" x14ac:dyDescent="0.25">
      <c r="A75" s="48" t="s">
        <v>79</v>
      </c>
      <c r="B75" s="49">
        <v>0.2969</v>
      </c>
      <c r="C75" s="49">
        <v>0</v>
      </c>
      <c r="D75" s="49">
        <v>3.2877000000000001</v>
      </c>
      <c r="E75" s="49">
        <v>0.30809999999999998</v>
      </c>
      <c r="F75" s="49">
        <v>0</v>
      </c>
      <c r="G75" s="49">
        <v>7.6711999999999998</v>
      </c>
      <c r="H75" s="49">
        <v>0.35370000000000001</v>
      </c>
      <c r="I75" s="49">
        <v>0</v>
      </c>
      <c r="J75" s="49">
        <v>16.438400000000001</v>
      </c>
      <c r="K75" s="49">
        <v>0.38009999999999999</v>
      </c>
      <c r="L75" s="49">
        <v>0</v>
      </c>
      <c r="M75" s="49">
        <v>27.397300000000001</v>
      </c>
      <c r="N75" s="49">
        <v>0.38009999999999999</v>
      </c>
      <c r="O75" s="49">
        <v>0</v>
      </c>
      <c r="P75" s="49">
        <v>100000</v>
      </c>
      <c r="Q75" s="49">
        <v>0.75800000000000001</v>
      </c>
      <c r="R75" s="49">
        <v>0.13669999999999999</v>
      </c>
      <c r="S75" s="49">
        <v>0</v>
      </c>
      <c r="T75" s="50">
        <v>21.9178</v>
      </c>
      <c r="U75" s="49">
        <v>0.14749999999999999</v>
      </c>
      <c r="V75" s="49">
        <v>0</v>
      </c>
      <c r="W75" s="49">
        <v>100000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49">
        <v>0</v>
      </c>
      <c r="AE75" s="49">
        <v>0</v>
      </c>
      <c r="AF75" s="49">
        <v>0</v>
      </c>
      <c r="AG75" s="49">
        <v>0.06</v>
      </c>
      <c r="AH75" s="49">
        <v>0</v>
      </c>
    </row>
    <row r="76" spans="1:34" s="49" customFormat="1" collapsed="1" x14ac:dyDescent="0.25">
      <c r="A76" s="48" t="s">
        <v>101</v>
      </c>
      <c r="S76" s="50"/>
    </row>
    <row r="77" spans="1:34" s="49" customFormat="1" ht="15" hidden="1" customHeight="1" outlineLevel="1" x14ac:dyDescent="0.25">
      <c r="A77" s="48" t="s">
        <v>93</v>
      </c>
      <c r="B77" s="49">
        <v>0.2969</v>
      </c>
      <c r="C77" s="49">
        <v>0</v>
      </c>
      <c r="D77" s="49">
        <v>3.2877000000000001</v>
      </c>
      <c r="E77" s="49">
        <v>0.30809999999999998</v>
      </c>
      <c r="F77" s="49">
        <v>0</v>
      </c>
      <c r="G77" s="49">
        <v>7.6711999999999998</v>
      </c>
      <c r="H77" s="49">
        <v>0.35370000000000001</v>
      </c>
      <c r="I77" s="49">
        <v>0</v>
      </c>
      <c r="J77" s="49">
        <v>16.438400000000001</v>
      </c>
      <c r="K77" s="49">
        <v>0.38009999999999999</v>
      </c>
      <c r="L77" s="49">
        <v>0</v>
      </c>
      <c r="M77" s="49">
        <v>27.397300000000001</v>
      </c>
      <c r="N77" s="49">
        <v>0.38009999999999999</v>
      </c>
      <c r="O77" s="49">
        <v>0</v>
      </c>
      <c r="P77" s="49">
        <v>100000</v>
      </c>
      <c r="Q77" s="49">
        <v>0.75800000000000001</v>
      </c>
      <c r="R77" s="49">
        <v>0.13669999999999999</v>
      </c>
      <c r="S77" s="49">
        <v>0</v>
      </c>
      <c r="T77" s="50">
        <v>21.9178</v>
      </c>
      <c r="U77" s="49">
        <v>0.14749999999999999</v>
      </c>
      <c r="V77" s="49">
        <v>0</v>
      </c>
      <c r="W77" s="49">
        <v>100000</v>
      </c>
      <c r="X77" s="49">
        <v>0</v>
      </c>
      <c r="Y77" s="49">
        <v>0</v>
      </c>
      <c r="Z77" s="49">
        <v>0</v>
      </c>
      <c r="AA77" s="49">
        <v>0</v>
      </c>
      <c r="AB77" s="49">
        <v>0</v>
      </c>
      <c r="AC77" s="49">
        <v>0</v>
      </c>
      <c r="AD77" s="49">
        <v>0</v>
      </c>
      <c r="AE77" s="49">
        <v>0</v>
      </c>
      <c r="AF77" s="49">
        <v>0</v>
      </c>
      <c r="AG77" s="49">
        <v>0</v>
      </c>
      <c r="AH77" s="49">
        <v>0</v>
      </c>
    </row>
    <row r="78" spans="1:34" s="49" customFormat="1" ht="15" hidden="1" customHeight="1" outlineLevel="1" x14ac:dyDescent="0.25">
      <c r="A78" s="48" t="s">
        <v>90</v>
      </c>
      <c r="B78" s="49">
        <v>0.27560000000000001</v>
      </c>
      <c r="C78" s="49">
        <v>100</v>
      </c>
      <c r="D78" s="49">
        <v>0</v>
      </c>
      <c r="E78" s="49">
        <v>0.29980000000000001</v>
      </c>
      <c r="F78" s="49">
        <v>233</v>
      </c>
      <c r="G78" s="49">
        <v>0</v>
      </c>
      <c r="H78" s="49">
        <v>0.36520000000000002</v>
      </c>
      <c r="I78" s="49">
        <v>500</v>
      </c>
      <c r="J78" s="49">
        <v>0</v>
      </c>
      <c r="K78" s="49">
        <v>0.3891</v>
      </c>
      <c r="L78" s="49">
        <v>100000</v>
      </c>
      <c r="M78" s="49">
        <v>0</v>
      </c>
      <c r="N78" s="49">
        <v>0</v>
      </c>
      <c r="O78" s="49">
        <v>0</v>
      </c>
      <c r="P78" s="49">
        <v>0</v>
      </c>
      <c r="Q78" s="49">
        <v>0.69</v>
      </c>
      <c r="R78" s="49">
        <v>0.14680000000000001</v>
      </c>
      <c r="S78" s="50">
        <v>667</v>
      </c>
      <c r="T78" s="49">
        <v>0</v>
      </c>
      <c r="U78" s="49">
        <v>0.1585</v>
      </c>
      <c r="V78" s="49">
        <v>100000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6.0000000000000001E-3</v>
      </c>
    </row>
    <row r="79" spans="1:34" s="49" customFormat="1" ht="15" hidden="1" customHeight="1" outlineLevel="1" x14ac:dyDescent="0.25">
      <c r="A79" s="48" t="s">
        <v>91</v>
      </c>
      <c r="B79" s="49">
        <v>0.26100000000000001</v>
      </c>
      <c r="C79" s="49">
        <v>100</v>
      </c>
      <c r="D79" s="49">
        <v>0</v>
      </c>
      <c r="E79" s="49">
        <v>0.26679999999999998</v>
      </c>
      <c r="F79" s="49">
        <v>233</v>
      </c>
      <c r="G79" s="49">
        <v>0</v>
      </c>
      <c r="H79" s="49">
        <v>0.32500000000000001</v>
      </c>
      <c r="I79" s="49">
        <v>500</v>
      </c>
      <c r="J79" s="49">
        <v>0</v>
      </c>
      <c r="K79" s="49">
        <v>0.3463</v>
      </c>
      <c r="L79" s="49">
        <v>100000</v>
      </c>
      <c r="M79" s="49">
        <v>0</v>
      </c>
      <c r="N79" s="49">
        <v>0</v>
      </c>
      <c r="O79" s="49">
        <v>0</v>
      </c>
      <c r="P79" s="49">
        <v>0</v>
      </c>
      <c r="Q79" s="49">
        <v>0.69</v>
      </c>
      <c r="R79" s="49">
        <v>0.14680000000000001</v>
      </c>
      <c r="S79" s="50">
        <v>667</v>
      </c>
      <c r="T79" s="49">
        <v>0</v>
      </c>
      <c r="U79" s="49">
        <v>0.1585</v>
      </c>
      <c r="V79" s="49">
        <v>100000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6.0000000000000001E-3</v>
      </c>
    </row>
    <row r="80" spans="1:34" s="49" customFormat="1" ht="15" hidden="1" customHeight="1" outlineLevel="1" x14ac:dyDescent="0.25">
      <c r="A80" s="48" t="s">
        <v>92</v>
      </c>
      <c r="B80" s="49">
        <v>0.27400000000000002</v>
      </c>
      <c r="C80" s="49">
        <v>100</v>
      </c>
      <c r="D80" s="49">
        <v>0</v>
      </c>
      <c r="E80" s="49">
        <v>0.307</v>
      </c>
      <c r="F80" s="49">
        <v>233</v>
      </c>
      <c r="G80" s="49">
        <v>0</v>
      </c>
      <c r="H80" s="49">
        <v>0.34949999999999998</v>
      </c>
      <c r="I80" s="49">
        <v>500</v>
      </c>
      <c r="J80" s="49">
        <v>0</v>
      </c>
      <c r="K80" s="49">
        <v>0.34949999999999998</v>
      </c>
      <c r="L80" s="49">
        <v>100000</v>
      </c>
      <c r="M80" s="49">
        <v>0</v>
      </c>
      <c r="N80" s="49">
        <v>0</v>
      </c>
      <c r="O80" s="49">
        <v>0</v>
      </c>
      <c r="P80" s="49">
        <v>0</v>
      </c>
      <c r="Q80" s="49">
        <v>0.67800000000000005</v>
      </c>
      <c r="R80" s="49">
        <v>0.1195</v>
      </c>
      <c r="S80" s="50">
        <v>667</v>
      </c>
      <c r="U80" s="49">
        <v>0.124</v>
      </c>
      <c r="V80" s="49">
        <v>100000</v>
      </c>
      <c r="W80" s="49">
        <v>0</v>
      </c>
      <c r="X80" s="4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49">
        <v>0</v>
      </c>
      <c r="AE80" s="49">
        <v>0</v>
      </c>
      <c r="AF80" s="49">
        <v>0</v>
      </c>
      <c r="AG80" s="49">
        <v>0.15</v>
      </c>
      <c r="AH80" s="49">
        <v>6.0000000000000001E-3</v>
      </c>
    </row>
    <row r="81" spans="1:34" s="49" customFormat="1" ht="13.5" hidden="1" customHeight="1" outlineLevel="1" x14ac:dyDescent="0.25">
      <c r="A81" s="48" t="s">
        <v>80</v>
      </c>
      <c r="B81" s="50">
        <v>0.33328099999999999</v>
      </c>
      <c r="C81" s="49">
        <v>0</v>
      </c>
      <c r="D81" s="49">
        <v>10.957800000000001</v>
      </c>
      <c r="E81" s="50">
        <v>0.37328099999999997</v>
      </c>
      <c r="F81" s="49">
        <v>0</v>
      </c>
      <c r="G81" s="49">
        <v>16.437999999999999</v>
      </c>
      <c r="H81" s="49">
        <v>0.404281</v>
      </c>
      <c r="I81" s="49">
        <v>0</v>
      </c>
      <c r="J81" s="49">
        <v>27.396000000000001</v>
      </c>
      <c r="K81" s="49">
        <v>0.404281</v>
      </c>
      <c r="L81" s="49">
        <v>0</v>
      </c>
      <c r="M81" s="49">
        <v>100000</v>
      </c>
      <c r="N81" s="49">
        <v>0</v>
      </c>
      <c r="O81" s="49">
        <v>0</v>
      </c>
      <c r="P81" s="49">
        <v>0</v>
      </c>
      <c r="Q81" s="49">
        <v>0.74</v>
      </c>
      <c r="R81" s="49">
        <v>0</v>
      </c>
      <c r="S81" s="50">
        <v>0</v>
      </c>
      <c r="T81" s="49">
        <v>0</v>
      </c>
      <c r="U81" s="49">
        <v>0</v>
      </c>
      <c r="V81" s="49">
        <v>0</v>
      </c>
      <c r="W81" s="49">
        <v>0</v>
      </c>
      <c r="X81" s="49">
        <v>0</v>
      </c>
      <c r="Y81" s="49">
        <v>0</v>
      </c>
      <c r="Z81" s="49">
        <v>0</v>
      </c>
      <c r="AA81" s="49">
        <v>0</v>
      </c>
      <c r="AB81" s="49">
        <v>0</v>
      </c>
      <c r="AC81" s="49">
        <v>0</v>
      </c>
      <c r="AD81" s="49">
        <v>0</v>
      </c>
      <c r="AE81" s="49">
        <v>0</v>
      </c>
      <c r="AF81" s="49">
        <v>0</v>
      </c>
      <c r="AG81" s="49">
        <v>0</v>
      </c>
      <c r="AH81" s="49">
        <v>0</v>
      </c>
    </row>
    <row r="82" spans="1:34" s="49" customFormat="1" ht="15" hidden="1" customHeight="1" outlineLevel="1" x14ac:dyDescent="0.25">
      <c r="A82" s="48" t="s">
        <v>81</v>
      </c>
      <c r="B82" s="50">
        <v>0.31028099999999997</v>
      </c>
      <c r="C82" s="49">
        <v>0</v>
      </c>
      <c r="D82" s="49">
        <v>10.957800000000001</v>
      </c>
      <c r="E82" s="50">
        <v>0.34728100000000001</v>
      </c>
      <c r="F82" s="49">
        <v>0</v>
      </c>
      <c r="G82" s="49">
        <v>16.438400000000001</v>
      </c>
      <c r="H82" s="49">
        <v>0.35828100000000002</v>
      </c>
      <c r="I82" s="49">
        <v>0</v>
      </c>
      <c r="J82" s="49">
        <v>27.396100000000001</v>
      </c>
      <c r="K82" s="49">
        <v>0.35828100000000002</v>
      </c>
      <c r="L82" s="49">
        <v>0</v>
      </c>
      <c r="M82" s="49">
        <v>100000</v>
      </c>
      <c r="N82" s="49">
        <v>0</v>
      </c>
      <c r="O82" s="49">
        <v>0</v>
      </c>
      <c r="P82" s="49">
        <v>0</v>
      </c>
      <c r="Q82" s="49">
        <v>0.74</v>
      </c>
      <c r="R82" s="49">
        <v>0</v>
      </c>
      <c r="S82" s="50">
        <v>0</v>
      </c>
      <c r="T82" s="49">
        <v>0</v>
      </c>
      <c r="U82" s="49">
        <v>0</v>
      </c>
      <c r="V82" s="49">
        <v>0</v>
      </c>
      <c r="W82" s="49">
        <v>0</v>
      </c>
      <c r="X82" s="49">
        <v>0</v>
      </c>
      <c r="Y82" s="49">
        <v>0</v>
      </c>
      <c r="Z82" s="49">
        <v>0</v>
      </c>
      <c r="AA82" s="49">
        <v>0</v>
      </c>
      <c r="AB82" s="49">
        <v>0</v>
      </c>
      <c r="AC82" s="49">
        <v>0</v>
      </c>
      <c r="AD82" s="49">
        <v>0</v>
      </c>
      <c r="AE82" s="49">
        <v>0</v>
      </c>
      <c r="AF82" s="49">
        <v>0</v>
      </c>
      <c r="AG82" s="49">
        <v>0</v>
      </c>
      <c r="AH82" s="49">
        <v>0</v>
      </c>
    </row>
    <row r="83" spans="1:34" s="49" customFormat="1" ht="15" hidden="1" customHeight="1" outlineLevel="1" x14ac:dyDescent="0.25">
      <c r="A83" s="48" t="s">
        <v>84</v>
      </c>
      <c r="B83" s="49">
        <v>0.29349999999999998</v>
      </c>
      <c r="C83" s="49">
        <v>0</v>
      </c>
      <c r="D83" s="49">
        <v>3.28</v>
      </c>
      <c r="E83" s="49">
        <v>0.29920000000000002</v>
      </c>
      <c r="F83" s="49">
        <v>0</v>
      </c>
      <c r="G83" s="49">
        <v>7.67</v>
      </c>
      <c r="H83" s="49">
        <v>0.34610000000000002</v>
      </c>
      <c r="I83" s="49">
        <v>0</v>
      </c>
      <c r="J83" s="49">
        <v>16.440000000000001</v>
      </c>
      <c r="K83" s="49">
        <v>0.35439999999999999</v>
      </c>
      <c r="L83" s="49">
        <v>0</v>
      </c>
      <c r="M83" s="49">
        <v>100000</v>
      </c>
      <c r="N83" s="49">
        <v>0</v>
      </c>
      <c r="O83" s="49">
        <v>0</v>
      </c>
      <c r="P83" s="49">
        <v>0</v>
      </c>
      <c r="Q83" s="49">
        <v>0.8165</v>
      </c>
      <c r="R83" s="49">
        <v>0.12859999999999999</v>
      </c>
      <c r="S83" s="49">
        <v>0</v>
      </c>
      <c r="T83" s="49">
        <v>21.92</v>
      </c>
      <c r="U83" s="49">
        <v>0.12859999999999999</v>
      </c>
      <c r="V83" s="49">
        <v>0</v>
      </c>
      <c r="W83" s="49">
        <v>100000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G83" s="49">
        <v>0.23599999999999999</v>
      </c>
      <c r="AH83" s="49">
        <v>0</v>
      </c>
    </row>
    <row r="84" spans="1:34" s="49" customFormat="1" ht="16.5" hidden="1" customHeight="1" outlineLevel="1" x14ac:dyDescent="0.25">
      <c r="A84" s="48" t="s">
        <v>86</v>
      </c>
      <c r="B84" s="49">
        <v>0.2833</v>
      </c>
      <c r="C84" s="49">
        <v>200</v>
      </c>
      <c r="D84" s="49">
        <v>0</v>
      </c>
      <c r="E84" s="49">
        <v>0.28249999999999997</v>
      </c>
      <c r="F84" s="49">
        <v>100000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0.7661</v>
      </c>
      <c r="R84" s="49">
        <v>0.1515</v>
      </c>
      <c r="S84" s="49">
        <v>100000</v>
      </c>
      <c r="T84" s="49">
        <v>0</v>
      </c>
      <c r="U84" s="49">
        <v>0</v>
      </c>
      <c r="V84" s="49">
        <v>0</v>
      </c>
      <c r="W84" s="49">
        <v>0</v>
      </c>
      <c r="X84" s="4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49">
        <v>0</v>
      </c>
      <c r="AE84" s="49">
        <v>0</v>
      </c>
      <c r="AF84" s="49">
        <v>0</v>
      </c>
      <c r="AG84" s="49">
        <v>0</v>
      </c>
      <c r="AH84" s="49">
        <v>0</v>
      </c>
    </row>
    <row r="85" spans="1:34" s="49" customFormat="1" ht="15" hidden="1" customHeight="1" outlineLevel="1" x14ac:dyDescent="0.25">
      <c r="A85" s="48" t="s">
        <v>88</v>
      </c>
      <c r="B85" s="49">
        <v>0.31419999999999998</v>
      </c>
      <c r="C85" s="49">
        <v>0</v>
      </c>
      <c r="D85" s="49">
        <v>3.2877000000000001</v>
      </c>
      <c r="E85" s="49">
        <v>0.37790000000000001</v>
      </c>
      <c r="F85" s="49">
        <v>0</v>
      </c>
      <c r="G85" s="49">
        <v>7.6711999999999998</v>
      </c>
      <c r="H85" s="49">
        <v>0.34849999999999998</v>
      </c>
      <c r="I85" s="49">
        <v>0</v>
      </c>
      <c r="J85" s="49">
        <v>16.438400000000001</v>
      </c>
      <c r="K85" s="49">
        <v>0.34849999999999998</v>
      </c>
      <c r="L85" s="49">
        <v>0</v>
      </c>
      <c r="M85" s="49">
        <v>27.397300000000001</v>
      </c>
      <c r="N85" s="49">
        <v>0.34849999999999998</v>
      </c>
      <c r="O85" s="49">
        <v>0</v>
      </c>
      <c r="P85" s="49">
        <v>100000</v>
      </c>
      <c r="Q85" s="49">
        <v>0.7379</v>
      </c>
      <c r="R85" s="49">
        <v>0.1386</v>
      </c>
      <c r="S85" s="49">
        <v>0</v>
      </c>
      <c r="T85" s="50">
        <v>21.9178</v>
      </c>
      <c r="U85" s="49">
        <v>0.13669999999999999</v>
      </c>
      <c r="V85" s="49">
        <v>0</v>
      </c>
      <c r="W85" s="49">
        <v>100000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6.0000000000000001E-3</v>
      </c>
    </row>
    <row r="86" spans="1:34" s="49" customFormat="1" ht="15" hidden="1" customHeight="1" outlineLevel="1" x14ac:dyDescent="0.25">
      <c r="A86" s="48" t="s">
        <v>89</v>
      </c>
      <c r="B86" s="49">
        <v>0.31419999999999998</v>
      </c>
      <c r="C86" s="49">
        <v>0</v>
      </c>
      <c r="D86" s="49">
        <v>10.9589</v>
      </c>
      <c r="E86" s="49">
        <v>0.37790000000000001</v>
      </c>
      <c r="F86" s="49">
        <v>0</v>
      </c>
      <c r="G86" s="49">
        <v>100000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0.7379</v>
      </c>
      <c r="R86" s="49">
        <v>0.1386</v>
      </c>
      <c r="S86" s="49">
        <v>0</v>
      </c>
      <c r="T86" s="50">
        <v>21.9178</v>
      </c>
      <c r="U86" s="49">
        <v>0.13669999999999999</v>
      </c>
      <c r="V86" s="49">
        <v>0</v>
      </c>
      <c r="W86" s="49">
        <v>100000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6.0000000000000001E-3</v>
      </c>
    </row>
    <row r="87" spans="1:34" s="27" customFormat="1" collapsed="1" x14ac:dyDescent="0.25">
      <c r="A87" s="48" t="s">
        <v>102</v>
      </c>
    </row>
    <row r="88" spans="1:34" s="27" customFormat="1" x14ac:dyDescent="0.25">
      <c r="A88" s="51"/>
    </row>
    <row r="89" spans="1:34" s="27" customFormat="1" x14ac:dyDescent="0.25">
      <c r="A89" s="51"/>
    </row>
    <row r="90" spans="1:34" s="27" customFormat="1" x14ac:dyDescent="0.25">
      <c r="A90" s="51"/>
    </row>
    <row r="91" spans="1:34" s="27" customFormat="1" x14ac:dyDescent="0.25">
      <c r="A91" s="51"/>
    </row>
    <row r="92" spans="1:34" s="27" customFormat="1" x14ac:dyDescent="0.25">
      <c r="A92" s="51"/>
    </row>
    <row r="93" spans="1:34" s="27" customFormat="1" x14ac:dyDescent="0.25">
      <c r="A93" s="51"/>
    </row>
    <row r="94" spans="1:34" s="27" customFormat="1" x14ac:dyDescent="0.25">
      <c r="A94" s="51"/>
    </row>
    <row r="95" spans="1:34" s="27" customFormat="1" x14ac:dyDescent="0.25">
      <c r="A95" s="51"/>
    </row>
    <row r="96" spans="1:34" s="27" customFormat="1" x14ac:dyDescent="0.25">
      <c r="A96" s="5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D40"/>
  <sheetViews>
    <sheetView topLeftCell="C1" workbookViewId="0">
      <selection activeCell="D9" sqref="D9"/>
    </sheetView>
  </sheetViews>
  <sheetFormatPr defaultRowHeight="15" x14ac:dyDescent="0.25"/>
  <cols>
    <col min="4" max="4" width="87.85546875" customWidth="1"/>
  </cols>
  <sheetData>
    <row r="4" spans="4:4" x14ac:dyDescent="0.25">
      <c r="D4" t="s">
        <v>157</v>
      </c>
    </row>
    <row r="5" spans="4:4" x14ac:dyDescent="0.25">
      <c r="D5" s="47" t="s">
        <v>75</v>
      </c>
    </row>
    <row r="6" spans="4:4" x14ac:dyDescent="0.25">
      <c r="D6" s="47" t="s">
        <v>76</v>
      </c>
    </row>
    <row r="7" spans="4:4" x14ac:dyDescent="0.25">
      <c r="D7" s="47" t="s">
        <v>155</v>
      </c>
    </row>
    <row r="8" spans="4:4" x14ac:dyDescent="0.25">
      <c r="D8" s="47" t="s">
        <v>77</v>
      </c>
    </row>
    <row r="14" spans="4:4" x14ac:dyDescent="0.25">
      <c r="D14" s="47" t="s">
        <v>156</v>
      </c>
    </row>
    <row r="15" spans="4:4" x14ac:dyDescent="0.25">
      <c r="D15" s="47" t="s">
        <v>60</v>
      </c>
    </row>
    <row r="16" spans="4:4" x14ac:dyDescent="0.25">
      <c r="D16" s="47" t="s">
        <v>149</v>
      </c>
    </row>
    <row r="17" spans="4:4" x14ac:dyDescent="0.25">
      <c r="D17" s="47" t="s">
        <v>61</v>
      </c>
    </row>
    <row r="18" spans="4:4" x14ac:dyDescent="0.25">
      <c r="D18" s="47" t="s">
        <v>62</v>
      </c>
    </row>
    <row r="19" spans="4:4" x14ac:dyDescent="0.25">
      <c r="D19" s="47" t="s">
        <v>63</v>
      </c>
    </row>
    <row r="20" spans="4:4" x14ac:dyDescent="0.25">
      <c r="D20" s="47" t="s">
        <v>64</v>
      </c>
    </row>
    <row r="21" spans="4:4" x14ac:dyDescent="0.25">
      <c r="D21" s="47" t="s">
        <v>65</v>
      </c>
    </row>
    <row r="22" spans="4:4" x14ac:dyDescent="0.25">
      <c r="D22" s="47" t="s">
        <v>66</v>
      </c>
    </row>
    <row r="23" spans="4:4" x14ac:dyDescent="0.25">
      <c r="D23" s="47" t="s">
        <v>67</v>
      </c>
    </row>
    <row r="24" spans="4:4" x14ac:dyDescent="0.25">
      <c r="D24" s="47" t="s">
        <v>68</v>
      </c>
    </row>
    <row r="25" spans="4:4" x14ac:dyDescent="0.25">
      <c r="D25" s="47" t="s">
        <v>69</v>
      </c>
    </row>
    <row r="26" spans="4:4" x14ac:dyDescent="0.25">
      <c r="D26" s="47"/>
    </row>
    <row r="27" spans="4:4" x14ac:dyDescent="0.25">
      <c r="D27" s="47" t="s">
        <v>78</v>
      </c>
    </row>
    <row r="28" spans="4:4" x14ac:dyDescent="0.25">
      <c r="D28" s="47"/>
    </row>
    <row r="29" spans="4:4" x14ac:dyDescent="0.25">
      <c r="D29" s="47" t="s">
        <v>70</v>
      </c>
    </row>
    <row r="30" spans="4:4" x14ac:dyDescent="0.25">
      <c r="D30" s="47"/>
    </row>
    <row r="31" spans="4:4" x14ac:dyDescent="0.25">
      <c r="D31" s="47" t="s">
        <v>71</v>
      </c>
    </row>
    <row r="32" spans="4:4" x14ac:dyDescent="0.25">
      <c r="D32" s="47"/>
    </row>
    <row r="33" spans="4:4" x14ac:dyDescent="0.25">
      <c r="D33" s="47" t="s">
        <v>72</v>
      </c>
    </row>
    <row r="34" spans="4:4" x14ac:dyDescent="0.25">
      <c r="D34" s="47"/>
    </row>
    <row r="35" spans="4:4" x14ac:dyDescent="0.25">
      <c r="D35" s="47" t="s">
        <v>73</v>
      </c>
    </row>
    <row r="36" spans="4:4" x14ac:dyDescent="0.25">
      <c r="D36" s="47"/>
    </row>
    <row r="37" spans="4:4" x14ac:dyDescent="0.25">
      <c r="D37" s="47" t="s">
        <v>74</v>
      </c>
    </row>
    <row r="38" spans="4:4" x14ac:dyDescent="0.25">
      <c r="D38" s="47"/>
    </row>
    <row r="39" spans="4:4" x14ac:dyDescent="0.25">
      <c r="D39" s="47"/>
    </row>
    <row r="40" spans="4:4" x14ac:dyDescent="0.25">
      <c r="D40" s="47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Suppliers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Hoyle</dc:creator>
  <cp:lastModifiedBy>Brett Hoyle</cp:lastModifiedBy>
  <dcterms:created xsi:type="dcterms:W3CDTF">2015-01-24T23:39:46Z</dcterms:created>
  <dcterms:modified xsi:type="dcterms:W3CDTF">2021-10-04T09:43:13Z</dcterms:modified>
</cp:coreProperties>
</file>