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D:\Backup\wasteofcash\Spreadsheets\"/>
    </mc:Choice>
  </mc:AlternateContent>
  <xr:revisionPtr revIDLastSave="0" documentId="13_ncr:1_{449714C1-0EB8-4FAC-8A60-BBFC79823A2F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Main" sheetId="1" r:id="rId1"/>
    <sheet name="Suppliers" sheetId="2" r:id="rId2"/>
    <sheet name="Instructions" sheetId="3" r:id="rId3"/>
  </sheets>
  <definedNames>
    <definedName name="CCCharge">OFFSET(Suppliers!$AX$1,1,0,COUNTA(Suppliers!$AX:$AX)-1,1)</definedName>
    <definedName name="ConnectFee">OFFSET(Suppliers!$AY$1,1,0,COUNTA(Suppliers!$AY:$AY)-1,1)</definedName>
    <definedName name="CS1D">OFFSET(Suppliers!$T$1,1,0,COUNTA(Suppliers!$T:$T)-1,1)</definedName>
    <definedName name="CS1Q">OFFSET(Suppliers!$S$1,1,0,COUNTA(Suppliers!$S:$S)-1,1)</definedName>
    <definedName name="CS1R">OFFSET(Suppliers!$R$1,1,0,COUNTA(Suppliers!$R:$R)-1,1)</definedName>
    <definedName name="CS2D">OFFSET(Suppliers!$W$1,1,0,COUNTA(Suppliers!$W:$W)-1,1)</definedName>
    <definedName name="CS2Q">OFFSET(Suppliers!$V$1,1,0,COUNTA(Suppliers!$V:$V)-1,1)</definedName>
    <definedName name="CS2R">OFFSET(Suppliers!$U$1,1,0,COUNTA(Suppliers!$U:$U)-1,1)</definedName>
    <definedName name="CS3D">OFFSET(Suppliers!$Z$1,1,0,COUNTA(Suppliers!$Z:$Z)-1,1)</definedName>
    <definedName name="CS3Q">OFFSET(Suppliers!$Y$1,1,0,COUNTA(Suppliers!$Y:$Y)-1,1)</definedName>
    <definedName name="CS3R">OFFSET(Suppliers!$X$1,1,0,COUNTA(Suppliers!$X:$X)-1,1)</definedName>
    <definedName name="CS4D">OFFSET(Suppliers!$AC$1,1,0,COUNTA(Suppliers!$AC:$AC)-1,1)</definedName>
    <definedName name="CS4Q">OFFSET(Suppliers!$AB$1,1,0,COUNTA(Suppliers!$AB:$AB)-1,1)</definedName>
    <definedName name="CS4R">OFFSET(Suppliers!$AA$1,1,0,COUNTA(Suppliers!$AA:$AA)-1,1)</definedName>
    <definedName name="CS5D">OFFSET(Suppliers!$AF$1,1,0,COUNTA(Suppliers!$AF:$AF)-1,1)</definedName>
    <definedName name="CS5Q">OFFSET(Suppliers!$AE$1,1,0,COUNTA(Suppliers!$AE:$AE)-1,1)</definedName>
    <definedName name="CS5R">OFFSET(Suppliers!$AD$1,1,0,COUNTA(Suppliers!$AD:$AD)-1,1)</definedName>
    <definedName name="Data_Table">OFFSET(Suppliers!$A$1,1,0,COUNTA(Suppliers!$A:$A)-1,COUNTA(Suppliers!$1:$1))</definedName>
    <definedName name="DiscountWholeBill">OFFSET(Suppliers!#REF!,1,0,COUNTA(Suppliers!#REF!)-1,1)</definedName>
    <definedName name="EDiscount">OFFSET(Suppliers!#REF!,1,0,COUNTA(Suppliers!#REF!)-1,1)</definedName>
    <definedName name="ES1D">OFFSET(Suppliers!$D$1,1,0,COUNTA(Suppliers!$D:$D)-1,1)</definedName>
    <definedName name="ES1Q">OFFSET(Suppliers!$C$1,1,0,COUNTA(Suppliers!$C:$C)-1,1)</definedName>
    <definedName name="ES1R">OFFSET(Suppliers!$B$1,1,0,COUNTA(Suppliers!$B:$B)-1,1)</definedName>
    <definedName name="ES2D">OFFSET(Suppliers!$G$1,1,0,COUNTA(Suppliers!$G:$G)-1,1)</definedName>
    <definedName name="ES2Q">OFFSET(Suppliers!$F$1,1,0,COUNTA(Suppliers!$F:$F)-1,1)</definedName>
    <definedName name="ES2R">OFFSET(Suppliers!$E$1,1,0,COUNTA(Suppliers!$E:$E)-1,1)</definedName>
    <definedName name="ES3D">OFFSET(Suppliers!$J$1,1,0,COUNTA(Suppliers!$J:$J)-1,1)</definedName>
    <definedName name="ES3Q">OFFSET(Suppliers!$I$1,1,0,COUNTA(Suppliers!$I:$I)-1,1)</definedName>
    <definedName name="ES3R">OFFSET(Suppliers!$H$1,1,0,COUNTA(Suppliers!$H:$H)-1,1)</definedName>
    <definedName name="ES4D">OFFSET(Suppliers!$M$1,1,0,COUNTA(Suppliers!$M:$M)-1,1)</definedName>
    <definedName name="ES4Q">OFFSET(Suppliers!$L$1,1,0,COUNTA(Suppliers!$L:$L)-1,1)</definedName>
    <definedName name="ES4R">OFFSET(Suppliers!$K$1,1,0,COUNTA(Suppliers!$K:$K)-1,1)</definedName>
    <definedName name="ES5D">OFFSET(Suppliers!$P$1,1,0,COUNTA(Suppliers!$P:$P)-1,1)</definedName>
    <definedName name="ES5Q">OFFSET(Suppliers!$O$1,1,0,COUNTA(Suppliers!$O:$O)-1,1)</definedName>
    <definedName name="ES5R">OFFSET(Suppliers!$N$1,1,0,COUNTA(Suppliers!$N:$N)-1,1)</definedName>
    <definedName name="ESupply">OFFSET(Suppliers!$Q$1,1,0,COUNTA(Suppliers!$Q:$Q)-1,1)</definedName>
    <definedName name="GDiscount">OFFSET(Suppliers!#REF!,1,0,COUNTA(Suppliers!#REF!)-1,1)</definedName>
    <definedName name="GS1D">OFFSET(Suppliers!$AI$1,1,0,COUNTA(Suppliers!$AI:$AI)-1,1)</definedName>
    <definedName name="GS1Q">OFFSET(Suppliers!$AH$1,1,0,COUNTA(Suppliers!$AH:$AH)-1,1)</definedName>
    <definedName name="GS1R">OFFSET(Suppliers!$AG$1,1,0,COUNTA(Suppliers!$AG:$AG)-1,1)</definedName>
    <definedName name="GS2D">OFFSET(Suppliers!$AL$1,1,0,COUNTA(Suppliers!$AL:$AL)-1,1)</definedName>
    <definedName name="GS2Q">OFFSET(Suppliers!$AK$1,1,0,COUNTA(Suppliers!$AK:$AK)-1,1)</definedName>
    <definedName name="GS2R">OFFSET(Suppliers!$AJ$1,1,0,COUNTA(Suppliers!$AJ:$AJ)-1,1)</definedName>
    <definedName name="GS3D">OFFSET(Suppliers!$AO$1,1,0,COUNTA(Suppliers!$AO:$AO)-1,1)</definedName>
    <definedName name="GS3Q">OFFSET(Suppliers!$AN$1,1,0,COUNTA(Suppliers!$AN:$AN)-1,1)</definedName>
    <definedName name="GS3R">OFFSET(Suppliers!$AM$1,1,0,COUNTA(Suppliers!$AM:$AM)-1,1)</definedName>
    <definedName name="GS4D">OFFSET(Suppliers!$AR$1,1,0,COUNTA(Suppliers!$AR:$AR)-1,1)</definedName>
    <definedName name="GS4Q">OFFSET(Suppliers!$AQ$1,1,0,COUNTA(Suppliers!$AQ:$AQ)-1,1)</definedName>
    <definedName name="GS4R">OFFSET(Suppliers!$AP$1,1,0,COUNTA(Suppliers!$AP:$AP)-1,1)</definedName>
    <definedName name="GS5D">OFFSET(Suppliers!$AU$1,1,0,COUNTA(Suppliers!$AU:$AU)-1,1)</definedName>
    <definedName name="GS5Q">OFFSET(Suppliers!$AT$1,1,0,COUNTA(Suppliers!$AT:$AT)-1,1)</definedName>
    <definedName name="GS5R">OFFSET(Suppliers!$AS$1,1,0,COUNTA(Suppliers!$AS:$AS)-1,1)</definedName>
    <definedName name="GSupply">OFFSET(Suppliers!$AV$1,1,0,COUNTA(Suppliers!$AV:$AV)-1,1)</definedName>
    <definedName name="SolarFeed">OFFSET(Suppliers!$AW$1,1,0,COUNTA(Suppliers!$AW:$AW)-1,1)</definedName>
    <definedName name="SupplierNames">OFFSET(Suppliers!$A$1,1,0,COUNTA(Suppliers!$A:$A)-1,1)</definedName>
    <definedName name="Term">OFFSET(Suppliers!#REF!,1,0,COUNTA(Suppliers!#REF!)-1,1)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2" i="1" l="1"/>
  <c r="H22" i="1" s="1"/>
  <c r="H1" i="1"/>
  <c r="D35" i="1" l="1"/>
  <c r="E35" i="1" s="1"/>
  <c r="F35" i="1" l="1"/>
  <c r="G35" i="1" s="1"/>
  <c r="H35" i="1"/>
  <c r="L55" i="1"/>
  <c r="L54" i="1"/>
  <c r="L53" i="1"/>
  <c r="L48" i="1"/>
  <c r="L47" i="1"/>
  <c r="L46" i="1"/>
  <c r="E55" i="1"/>
  <c r="E54" i="1"/>
  <c r="E53" i="1"/>
  <c r="E51" i="1"/>
  <c r="E48" i="1"/>
  <c r="E47" i="1"/>
  <c r="E46" i="1"/>
  <c r="E45" i="1"/>
  <c r="D31" i="1"/>
  <c r="E31" i="1" s="1"/>
  <c r="D30" i="1"/>
  <c r="E30" i="1" s="1"/>
  <c r="D29" i="1"/>
  <c r="E29" i="1" s="1"/>
  <c r="D15" i="1"/>
  <c r="E15" i="1" s="1"/>
  <c r="D14" i="1"/>
  <c r="E14" i="1" s="1"/>
  <c r="D13" i="1"/>
  <c r="E13" i="1" s="1"/>
  <c r="D12" i="1"/>
  <c r="E12" i="1" s="1"/>
  <c r="L45" i="1" l="1"/>
  <c r="E52" i="1"/>
  <c r="B51" i="1"/>
  <c r="E44" i="1"/>
  <c r="B44" i="1"/>
  <c r="D11" i="1"/>
  <c r="E11" i="1" s="1"/>
  <c r="D3" i="1"/>
  <c r="E3" i="1" s="1"/>
  <c r="B11" i="1" l="1"/>
  <c r="B3" i="1"/>
  <c r="F1" i="1"/>
  <c r="D27" i="1"/>
  <c r="E27" i="1" s="1"/>
  <c r="F11" i="1" l="1"/>
  <c r="H11" i="1"/>
  <c r="H3" i="1"/>
  <c r="F3" i="1"/>
  <c r="B12" i="1"/>
  <c r="B55" i="1"/>
  <c r="B54" i="1"/>
  <c r="F12" i="1" l="1"/>
  <c r="H12" i="1"/>
  <c r="G3" i="1"/>
  <c r="B13" i="1"/>
  <c r="G11" i="1"/>
  <c r="F13" i="1" l="1"/>
  <c r="G13" i="1" s="1"/>
  <c r="H13" i="1"/>
  <c r="G12" i="1"/>
  <c r="B14" i="1"/>
  <c r="F14" i="1" l="1"/>
  <c r="G14" i="1" s="1"/>
  <c r="H14" i="1"/>
  <c r="B15" i="1"/>
  <c r="H15" i="1" s="1"/>
  <c r="B48" i="1"/>
  <c r="B47" i="1"/>
  <c r="L44" i="1"/>
  <c r="F15" i="1" l="1"/>
  <c r="F16" i="1" s="1"/>
  <c r="B16" i="1"/>
  <c r="I35" i="1"/>
  <c r="D19" i="1"/>
  <c r="E19" i="1" s="1"/>
  <c r="D28" i="1"/>
  <c r="E28" i="1" s="1"/>
  <c r="L52" i="1"/>
  <c r="L51" i="1"/>
  <c r="B27" i="1" s="1"/>
  <c r="B53" i="1"/>
  <c r="B52" i="1"/>
  <c r="B46" i="1"/>
  <c r="B45" i="1"/>
  <c r="D7" i="1"/>
  <c r="E7" i="1" s="1"/>
  <c r="D6" i="1"/>
  <c r="E6" i="1" s="1"/>
  <c r="D5" i="1"/>
  <c r="E5" i="1" s="1"/>
  <c r="D4" i="1"/>
  <c r="E4" i="1" s="1"/>
  <c r="H19" i="1" l="1"/>
  <c r="F27" i="1"/>
  <c r="H27" i="1"/>
  <c r="G15" i="1"/>
  <c r="F19" i="1"/>
  <c r="G19" i="1" s="1"/>
  <c r="B4" i="1"/>
  <c r="B28" i="1"/>
  <c r="H28" i="1" s="1"/>
  <c r="H4" i="1" l="1"/>
  <c r="F4" i="1"/>
  <c r="H16" i="1"/>
  <c r="G16" i="1"/>
  <c r="B29" i="1"/>
  <c r="F28" i="1"/>
  <c r="B5" i="1"/>
  <c r="F29" i="1" l="1"/>
  <c r="H29" i="1"/>
  <c r="B30" i="1"/>
  <c r="F5" i="1"/>
  <c r="H5" i="1"/>
  <c r="B6" i="1"/>
  <c r="F30" i="1" l="1"/>
  <c r="G30" i="1" s="1"/>
  <c r="H30" i="1"/>
  <c r="B31" i="1"/>
  <c r="F6" i="1"/>
  <c r="H6" i="1"/>
  <c r="B7" i="1"/>
  <c r="H7" i="1" s="1"/>
  <c r="F31" i="1" l="1"/>
  <c r="G31" i="1" s="1"/>
  <c r="H31" i="1"/>
  <c r="B32" i="1"/>
  <c r="H8" i="1"/>
  <c r="B8" i="1"/>
  <c r="F7" i="1"/>
  <c r="F8" i="1" s="1"/>
  <c r="G28" i="1"/>
  <c r="G27" i="1"/>
  <c r="F32" i="1" l="1"/>
  <c r="F37" i="1" s="1"/>
  <c r="H21" i="1"/>
  <c r="G4" i="1"/>
  <c r="I21" i="1" l="1"/>
  <c r="I23" i="1" s="1"/>
  <c r="H23" i="1"/>
  <c r="G29" i="1"/>
  <c r="G5" i="1"/>
  <c r="H32" i="1" l="1"/>
  <c r="H37" i="1" s="1"/>
  <c r="G32" i="1"/>
  <c r="G37" i="1" s="1"/>
  <c r="F21" i="1"/>
  <c r="G7" i="1"/>
  <c r="G6" i="1"/>
  <c r="G8" i="1" l="1"/>
  <c r="I32" i="1"/>
  <c r="I37" i="1" l="1"/>
  <c r="G21" i="1"/>
</calcChain>
</file>

<file path=xl/sharedStrings.xml><?xml version="1.0" encoding="utf-8"?>
<sst xmlns="http://schemas.openxmlformats.org/spreadsheetml/2006/main" count="243" uniqueCount="198">
  <si>
    <t>Step 1</t>
  </si>
  <si>
    <t>Step 2</t>
  </si>
  <si>
    <t>kWh</t>
  </si>
  <si>
    <t>GST</t>
  </si>
  <si>
    <t>Step 3</t>
  </si>
  <si>
    <t>Step 4</t>
  </si>
  <si>
    <t>Step 5</t>
  </si>
  <si>
    <t>Total</t>
  </si>
  <si>
    <t>Days</t>
  </si>
  <si>
    <t>Totals</t>
  </si>
  <si>
    <t>Daily supply charge</t>
  </si>
  <si>
    <t>GST %</t>
  </si>
  <si>
    <t>Gas</t>
  </si>
  <si>
    <t>MJ</t>
  </si>
  <si>
    <t>Total MJ</t>
  </si>
  <si>
    <t>Step 1 Daily</t>
  </si>
  <si>
    <t>Step 1 Quarterly</t>
  </si>
  <si>
    <t>Rate Ex</t>
  </si>
  <si>
    <t>Total Ex</t>
  </si>
  <si>
    <t>Total Inc</t>
  </si>
  <si>
    <t>Gas + Supply Totals</t>
  </si>
  <si>
    <t>Rate Inc</t>
  </si>
  <si>
    <t>Total kWh</t>
  </si>
  <si>
    <t>Step 2 Daily</t>
  </si>
  <si>
    <t>Step 3 Daily</t>
  </si>
  <si>
    <t>Step 4 Daily</t>
  </si>
  <si>
    <t>Step 2 Quarterly</t>
  </si>
  <si>
    <t>Step 3 Quarterly</t>
  </si>
  <si>
    <t>Name</t>
  </si>
  <si>
    <t>G S1 Q</t>
  </si>
  <si>
    <t>E S1 R</t>
  </si>
  <si>
    <t>E S1 Q</t>
  </si>
  <si>
    <t>E S2 R</t>
  </si>
  <si>
    <t>E S2 Q</t>
  </si>
  <si>
    <t>E S3 R</t>
  </si>
  <si>
    <t>E S3 Q</t>
  </si>
  <si>
    <t>E S4 R</t>
  </si>
  <si>
    <t>E S4 Q</t>
  </si>
  <si>
    <t>E S5 R</t>
  </si>
  <si>
    <t>E S5 Q</t>
  </si>
  <si>
    <t>G S1 R</t>
  </si>
  <si>
    <t>G S2 R</t>
  </si>
  <si>
    <t>G S2 Q</t>
  </si>
  <si>
    <t>G S3 R</t>
  </si>
  <si>
    <t>G S3 Q</t>
  </si>
  <si>
    <t>E S1 D</t>
  </si>
  <si>
    <t>E S2 D</t>
  </si>
  <si>
    <t>E S3 D</t>
  </si>
  <si>
    <t>E S5 D</t>
  </si>
  <si>
    <t>E Supply</t>
  </si>
  <si>
    <t>G Supply</t>
  </si>
  <si>
    <t>Step 4 Quarterly</t>
  </si>
  <si>
    <t>Step 5 Quarterly</t>
  </si>
  <si>
    <t>Step 5 Daily</t>
  </si>
  <si>
    <t>Electricity</t>
  </si>
  <si>
    <t>Electricty</t>
  </si>
  <si>
    <t>Solar</t>
  </si>
  <si>
    <t>Solar Feedin</t>
  </si>
  <si>
    <t>After solar</t>
  </si>
  <si>
    <t>E S4 D</t>
  </si>
  <si>
    <t>CC Charge</t>
  </si>
  <si>
    <t>Connect fee</t>
  </si>
  <si>
    <t>Connect:</t>
  </si>
  <si>
    <t>With CC Charge</t>
  </si>
  <si>
    <t>Controlled Load</t>
  </si>
  <si>
    <t>C S1 R</t>
  </si>
  <si>
    <t>C S1 Q</t>
  </si>
  <si>
    <t>C S2 D</t>
  </si>
  <si>
    <t>C S2 R</t>
  </si>
  <si>
    <t>C S2 Q</t>
  </si>
  <si>
    <t>C S1 D</t>
  </si>
  <si>
    <t>Controlled</t>
  </si>
  <si>
    <t>G S1 D</t>
  </si>
  <si>
    <t>G S2 D</t>
  </si>
  <si>
    <t>G S3 D</t>
  </si>
  <si>
    <t>Supplier(pick one):</t>
  </si>
  <si>
    <t>Go to suppliers tab and on a new row fill out a new supplier.</t>
  </si>
  <si>
    <t>Name = Company – Plan name</t>
  </si>
  <si>
    <t>Term = contract in years</t>
  </si>
  <si>
    <t>E S1 R = Electric step 1 rate in dollars. Eg 29c is 0.29</t>
  </si>
  <si>
    <t>E S1 Q = if supplier has step 1 as first “1000kWh a quarter/month”, enter 1000</t>
  </si>
  <si>
    <t>OR (fill 0’s for things that do not apply)</t>
  </si>
  <si>
    <t>E S1 D = if supplier has step 1 as “3.2877kWh/day”, enter 3.2877</t>
  </si>
  <si>
    <t>Repeat for steps 1-5, if supplier only has 3 brackets set bracket 3 to a large number eg 100000.</t>
  </si>
  <si>
    <t>E Supply = Supply charge per day in dollars eg 75.8c is 0.758</t>
  </si>
  <si>
    <t>E Discount = Discount percent 20% is 0.2</t>
  </si>
  <si>
    <t>G S1 R/Q/D same rules as electricity but for gas. If they do not sell gas fill in zeros</t>
  </si>
  <si>
    <t>Solar feedin = feedin rate per kWh in dollars, eg 30c is 0.30</t>
  </si>
  <si>
    <t>Discount Whole Bill = if supplier discounts on supply charge or only consumption.</t>
  </si>
  <si>
    <t>CC Charge = any credit fee</t>
  </si>
  <si>
    <t>Connect Fee = any account establishment fee</t>
  </si>
  <si>
    <t>On Main tab at bottom fill in red writing in yellow sections.</t>
  </si>
  <si>
    <t>Select your supplier from drop down at top.</t>
  </si>
  <si>
    <t>Blue writing should be auto populated from Suppliers details on Supplier tab.</t>
  </si>
  <si>
    <t>C s1 R/Q/D same as electricity but for controlled load. If they do not offer controlled load fill in zeros</t>
  </si>
  <si>
    <t>Alinta Fair Go Solar 0/10</t>
  </si>
  <si>
    <t>2014 Energy Australia Summer 17/13</t>
  </si>
  <si>
    <t>2014 Energy Australia Winter 17/13</t>
  </si>
  <si>
    <t>2015 Energy Australia Summer 21/21</t>
  </si>
  <si>
    <t>2015 Energy Australia Winter 21/21</t>
  </si>
  <si>
    <t>2014 Lumo 12</t>
  </si>
  <si>
    <t>2015 Lumo 12</t>
  </si>
  <si>
    <t>2014 Momentum +2 DD</t>
  </si>
  <si>
    <t>2015 Momentum +2 DD</t>
  </si>
  <si>
    <t>2014 Origin eSaver 15/11 +1 DD</t>
  </si>
  <si>
    <t>2015 Origin eSaver 16/11</t>
  </si>
  <si>
    <t>2014 Diamond Summer +3 DD(Monthly)</t>
  </si>
  <si>
    <t>2014 Diamond Winter +3 DD(Monthly)</t>
  </si>
  <si>
    <t>2014 Diamond Solar</t>
  </si>
  <si>
    <t>2014 Alinta Fair Go 15/10</t>
  </si>
  <si>
    <t>2015 Alinta Fair Go 20/10</t>
  </si>
  <si>
    <t>2015 Simply Energy Save Online 20/10</t>
  </si>
  <si>
    <t>2015 Qenergy + $5.50 inc GST Fee</t>
  </si>
  <si>
    <t>2015 AGL Summer Select 12/10 +2 Dual</t>
  </si>
  <si>
    <t>2015 AGL Winter Select 12/10 +2 Dual</t>
  </si>
  <si>
    <t>2015 Diamond 3 +3 DD(Monthly)</t>
  </si>
  <si>
    <t>2015 Origin Maximiser 16/12</t>
  </si>
  <si>
    <t>(2015)-----------------------------</t>
  </si>
  <si>
    <t>(2014)-----------------------------</t>
  </si>
  <si>
    <t>C S3 R</t>
  </si>
  <si>
    <t>C S3 Q</t>
  </si>
  <si>
    <t>C S3 D</t>
  </si>
  <si>
    <t>C S4 R</t>
  </si>
  <si>
    <t>C S4 Q</t>
  </si>
  <si>
    <t>C S4 D</t>
  </si>
  <si>
    <t>C S5 Q</t>
  </si>
  <si>
    <t>C S5 R</t>
  </si>
  <si>
    <t>C S5 D</t>
  </si>
  <si>
    <t>G S4  R</t>
  </si>
  <si>
    <t>G S4 Q</t>
  </si>
  <si>
    <t>G S4 D</t>
  </si>
  <si>
    <t>G S5 R</t>
  </si>
  <si>
    <t>G S5 Q</t>
  </si>
  <si>
    <t>G S5 D</t>
  </si>
  <si>
    <t>2016 Alinta Fair Go 20/10</t>
  </si>
  <si>
    <t>2016 Momentum Smile</t>
  </si>
  <si>
    <t>2016 Qenergy</t>
  </si>
  <si>
    <t>2016 Energy Australia 22/17</t>
  </si>
  <si>
    <t>2016 Simply Energy 15/15</t>
  </si>
  <si>
    <t>2016 Red Energy 10</t>
  </si>
  <si>
    <t>2016 Lumo 12</t>
  </si>
  <si>
    <t>2016 Diamond (Monthly) 7 +3DD</t>
  </si>
  <si>
    <t>2016 Origin Saver 16/10 +2 DD</t>
  </si>
  <si>
    <t>2016 AGL Winter Select 15/10 +2 dual</t>
  </si>
  <si>
    <t>2016 AGL Summer Select 15/10 +2 dual</t>
  </si>
  <si>
    <t>(2016)-----------------------------</t>
  </si>
  <si>
    <t>2016 Power Direct $5 CC</t>
  </si>
  <si>
    <t>2016 Urth Energy</t>
  </si>
  <si>
    <t>(2017)----------------------------</t>
  </si>
  <si>
    <t>2017 AGL</t>
  </si>
  <si>
    <t>2017 Alinta</t>
  </si>
  <si>
    <t>2017 Origin</t>
  </si>
  <si>
    <t>2017 Lumo</t>
  </si>
  <si>
    <t>2017 SimplyEnergy</t>
  </si>
  <si>
    <t>2017 Sanctuary</t>
  </si>
  <si>
    <t>2017 PacificHydro</t>
  </si>
  <si>
    <t>(2018)----------------------------</t>
  </si>
  <si>
    <t>(2019)-----------------------------</t>
  </si>
  <si>
    <t>AGL Savers 2018</t>
  </si>
  <si>
    <t>AGL Essentials 2018</t>
  </si>
  <si>
    <t>Alinta 25/12 2018</t>
  </si>
  <si>
    <t>SimplyEnergy 18/15 2018</t>
  </si>
  <si>
    <t>SimplyEnergy 20/16 2018</t>
  </si>
  <si>
    <t>Origin Maximizer 2018</t>
  </si>
  <si>
    <t>Momentum 2018</t>
  </si>
  <si>
    <t>Lumo Advantage Premium 2018</t>
  </si>
  <si>
    <t>Alinta 2019</t>
  </si>
  <si>
    <t>Simply Energy 2019</t>
  </si>
  <si>
    <t>Origin 2019 Max Saver</t>
  </si>
  <si>
    <t>AGL 2019 Essentials Plus</t>
  </si>
  <si>
    <t>Origin 2019 Solar Boost</t>
  </si>
  <si>
    <t>Prices in table are EX GST!</t>
  </si>
  <si>
    <t>Momentum 2019</t>
  </si>
  <si>
    <t>Lumo 2019</t>
  </si>
  <si>
    <t>AGL 2019 Essentials Savers</t>
  </si>
  <si>
    <t>Electricity + Supply Totals</t>
  </si>
  <si>
    <t>Solar Credit</t>
  </si>
  <si>
    <t>If you want more details expand groups on left with "+" or top or click "1", "2" or "3" at top left.</t>
  </si>
  <si>
    <t>To add a new plan:</t>
  </si>
  <si>
    <t>Basic usage:</t>
  </si>
  <si>
    <t>Solar Rate</t>
  </si>
  <si>
    <t>(2020)------------------------------</t>
  </si>
  <si>
    <t>Origin 2020 Max Saver</t>
  </si>
  <si>
    <t>Origin 2020 Solar Boost</t>
  </si>
  <si>
    <t>Alinta 2020</t>
  </si>
  <si>
    <t>Lumo 2020</t>
  </si>
  <si>
    <t>Simply Energy 2020</t>
  </si>
  <si>
    <t>Momentum 2020</t>
  </si>
  <si>
    <t>Origin 2020 Update</t>
  </si>
  <si>
    <t>AGL Solar Savers</t>
  </si>
  <si>
    <t>AGL Essentials 2020</t>
  </si>
  <si>
    <t>Click Flora Plus</t>
  </si>
  <si>
    <t>Click Flora Solar</t>
  </si>
  <si>
    <t>GloEnergy</t>
  </si>
  <si>
    <t>EnergyLocals</t>
  </si>
  <si>
    <t>0.62+R11:AP11</t>
  </si>
  <si>
    <t>AGL Solar Savers 2020</t>
  </si>
  <si>
    <t>AGL Solar Custom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</si>
</sst>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%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sz val="11"/>
      <color theme="8" tint="-0.249977111117893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theme="6" tint="0.39994506668294322"/>
      </left>
      <right style="hair">
        <color theme="6" tint="0.39994506668294322"/>
      </right>
      <top style="hair">
        <color theme="6" tint="0.39994506668294322"/>
      </top>
      <bottom style="hair">
        <color theme="6" tint="0.39994506668294322"/>
      </bottom>
      <diagonal/>
    </border>
    <border>
      <left/>
      <right/>
      <top style="thin">
        <color indexed="64"/>
      </top>
      <bottom style="medium">
        <color theme="1"/>
      </bottom>
      <diagonal/>
    </border>
    <border>
      <left/>
      <right/>
      <top/>
      <bottom style="medium">
        <color theme="1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1" xfId="0" applyFont="1" applyBorder="1"/>
    <xf numFmtId="0" fontId="2" fillId="0" borderId="0" xfId="0" applyFont="1" applyBorder="1"/>
    <xf numFmtId="0" fontId="2" fillId="0" borderId="6" xfId="0" applyFont="1" applyBorder="1"/>
    <xf numFmtId="0" fontId="2" fillId="0" borderId="8" xfId="0" applyFont="1" applyBorder="1"/>
    <xf numFmtId="0" fontId="1" fillId="0" borderId="0" xfId="0" applyFont="1"/>
    <xf numFmtId="0" fontId="0" fillId="0" borderId="0" xfId="0" applyFont="1"/>
    <xf numFmtId="0" fontId="1" fillId="0" borderId="0" xfId="0" applyFont="1" applyBorder="1"/>
    <xf numFmtId="0" fontId="0" fillId="0" borderId="0" xfId="0" applyFont="1" applyBorder="1"/>
    <xf numFmtId="0" fontId="0" fillId="0" borderId="0" xfId="0" applyFont="1" applyFill="1" applyBorder="1"/>
    <xf numFmtId="0" fontId="4" fillId="0" borderId="0" xfId="0" applyFont="1"/>
    <xf numFmtId="0" fontId="4" fillId="0" borderId="0" xfId="0" applyFont="1" applyBorder="1"/>
    <xf numFmtId="0" fontId="4" fillId="0" borderId="0" xfId="0" applyFont="1" applyFill="1" applyBorder="1"/>
    <xf numFmtId="0" fontId="2" fillId="0" borderId="6" xfId="0" applyFont="1" applyBorder="1" applyAlignment="1">
      <alignment horizontal="right"/>
    </xf>
    <xf numFmtId="0" fontId="0" fillId="5" borderId="7" xfId="0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1" fillId="3" borderId="3" xfId="0" applyFont="1" applyFill="1" applyBorder="1"/>
    <xf numFmtId="0" fontId="2" fillId="3" borderId="4" xfId="0" applyFont="1" applyFill="1" applyBorder="1"/>
    <xf numFmtId="0" fontId="1" fillId="3" borderId="5" xfId="0" applyFont="1" applyFill="1" applyBorder="1"/>
    <xf numFmtId="0" fontId="2" fillId="3" borderId="11" xfId="0" applyFont="1" applyFill="1" applyBorder="1"/>
    <xf numFmtId="0" fontId="0" fillId="3" borderId="11" xfId="0" applyFont="1" applyFill="1" applyBorder="1"/>
    <xf numFmtId="0" fontId="6" fillId="2" borderId="10" xfId="0" applyFont="1" applyFill="1" applyBorder="1"/>
    <xf numFmtId="0" fontId="6" fillId="2" borderId="14" xfId="0" applyFont="1" applyFill="1" applyBorder="1"/>
    <xf numFmtId="0" fontId="0" fillId="0" borderId="0" xfId="0" applyFill="1"/>
    <xf numFmtId="164" fontId="2" fillId="0" borderId="0" xfId="0" applyNumberFormat="1" applyFont="1"/>
    <xf numFmtId="0" fontId="4" fillId="0" borderId="0" xfId="0" applyFont="1" applyAlignment="1">
      <alignment horizontal="right"/>
    </xf>
    <xf numFmtId="0" fontId="2" fillId="6" borderId="6" xfId="0" applyFont="1" applyFill="1" applyBorder="1" applyAlignment="1">
      <alignment horizontal="right"/>
    </xf>
    <xf numFmtId="0" fontId="2" fillId="6" borderId="12" xfId="0" applyFont="1" applyFill="1" applyBorder="1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Alignment="1">
      <alignment horizontal="right"/>
    </xf>
    <xf numFmtId="164" fontId="0" fillId="5" borderId="8" xfId="0" applyNumberFormat="1" applyFill="1" applyBorder="1" applyAlignment="1">
      <alignment vertical="center"/>
    </xf>
    <xf numFmtId="0" fontId="4" fillId="0" borderId="0" xfId="0" applyFont="1" applyAlignment="1">
      <alignment horizontal="left"/>
    </xf>
    <xf numFmtId="165" fontId="1" fillId="0" borderId="0" xfId="0" applyNumberFormat="1" applyFont="1" applyAlignment="1">
      <alignment horizontal="left"/>
    </xf>
    <xf numFmtId="165" fontId="4" fillId="0" borderId="0" xfId="0" applyNumberFormat="1" applyFont="1" applyAlignment="1">
      <alignment horizontal="left"/>
    </xf>
    <xf numFmtId="0" fontId="0" fillId="3" borderId="4" xfId="0" applyFill="1" applyBorder="1"/>
    <xf numFmtId="0" fontId="7" fillId="2" borderId="10" xfId="0" applyFont="1" applyFill="1" applyBorder="1"/>
    <xf numFmtId="0" fontId="0" fillId="3" borderId="11" xfId="0" applyFill="1" applyBorder="1"/>
    <xf numFmtId="0" fontId="0" fillId="0" borderId="15" xfId="0" applyBorder="1"/>
    <xf numFmtId="0" fontId="0" fillId="0" borderId="16" xfId="0" applyBorder="1"/>
    <xf numFmtId="0" fontId="4" fillId="0" borderId="16" xfId="0" applyFont="1" applyBorder="1"/>
    <xf numFmtId="0" fontId="0" fillId="0" borderId="16" xfId="0" applyFont="1" applyBorder="1"/>
    <xf numFmtId="164" fontId="2" fillId="0" borderId="16" xfId="0" applyNumberFormat="1" applyFont="1" applyBorder="1"/>
    <xf numFmtId="0" fontId="2" fillId="0" borderId="16" xfId="0" applyFont="1" applyBorder="1"/>
    <xf numFmtId="164" fontId="0" fillId="0" borderId="0" xfId="0" applyNumberFormat="1" applyFont="1" applyBorder="1"/>
    <xf numFmtId="0" fontId="0" fillId="0" borderId="0" xfId="0" applyNumberFormat="1" applyFont="1" applyBorder="1"/>
    <xf numFmtId="0" fontId="4" fillId="0" borderId="0" xfId="0" applyNumberFormat="1" applyFont="1" applyBorder="1"/>
    <xf numFmtId="0" fontId="2" fillId="6" borderId="6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/>
    <xf numFmtId="0" fontId="0" fillId="0" borderId="0" xfId="0" applyFont="1" applyAlignment="1">
      <alignment horizontal="left"/>
    </xf>
    <xf numFmtId="0" fontId="5" fillId="7" borderId="7" xfId="0" applyFont="1" applyFill="1" applyBorder="1"/>
    <xf numFmtId="0" fontId="3" fillId="0" borderId="8" xfId="0" applyFont="1" applyFill="1" applyBorder="1"/>
    <xf numFmtId="164" fontId="3" fillId="0" borderId="8" xfId="0" applyNumberFormat="1" applyFont="1" applyFill="1" applyBorder="1"/>
    <xf numFmtId="164" fontId="2" fillId="0" borderId="8" xfId="0" applyNumberFormat="1" applyFont="1" applyFill="1" applyBorder="1"/>
    <xf numFmtId="164" fontId="3" fillId="0" borderId="0" xfId="0" applyNumberFormat="1" applyFont="1" applyFill="1" applyBorder="1"/>
    <xf numFmtId="0" fontId="0" fillId="0" borderId="2" xfId="0" applyFont="1" applyFill="1" applyBorder="1"/>
    <xf numFmtId="0" fontId="0" fillId="0" borderId="2" xfId="0" applyFont="1" applyBorder="1"/>
    <xf numFmtId="164" fontId="0" fillId="0" borderId="0" xfId="0" applyNumberFormat="1" applyFont="1" applyFill="1" applyBorder="1"/>
    <xf numFmtId="0" fontId="0" fillId="0" borderId="6" xfId="0" applyFont="1" applyBorder="1" applyAlignment="1">
      <alignment horizontal="right"/>
    </xf>
    <xf numFmtId="0" fontId="0" fillId="0" borderId="1" xfId="0" applyFont="1" applyFill="1" applyBorder="1"/>
    <xf numFmtId="0" fontId="4" fillId="0" borderId="1" xfId="0" applyFont="1" applyFill="1" applyBorder="1"/>
    <xf numFmtId="164" fontId="0" fillId="0" borderId="1" xfId="0" applyNumberFormat="1" applyFont="1" applyFill="1" applyBorder="1"/>
    <xf numFmtId="164" fontId="0" fillId="0" borderId="16" xfId="0" applyNumberFormat="1" applyFont="1" applyBorder="1"/>
    <xf numFmtId="0" fontId="0" fillId="0" borderId="1" xfId="0" applyFont="1" applyBorder="1"/>
    <xf numFmtId="164" fontId="0" fillId="0" borderId="1" xfId="0" applyNumberFormat="1" applyFont="1" applyBorder="1"/>
    <xf numFmtId="164" fontId="0" fillId="0" borderId="0" xfId="0" applyNumberFormat="1" applyFont="1" applyAlignment="1">
      <alignment horizontal="right"/>
    </xf>
    <xf numFmtId="164" fontId="0" fillId="0" borderId="8" xfId="0" applyNumberFormat="1" applyFont="1" applyFill="1" applyBorder="1"/>
    <xf numFmtId="164" fontId="9" fillId="0" borderId="8" xfId="0" applyNumberFormat="1" applyFont="1" applyFill="1" applyBorder="1"/>
    <xf numFmtId="164" fontId="10" fillId="7" borderId="8" xfId="0" applyNumberFormat="1" applyFont="1" applyFill="1" applyBorder="1"/>
    <xf numFmtId="0" fontId="9" fillId="8" borderId="9" xfId="0" applyFont="1" applyFill="1" applyBorder="1"/>
    <xf numFmtId="0" fontId="0" fillId="8" borderId="9" xfId="0" applyFont="1" applyFill="1" applyBorder="1"/>
    <xf numFmtId="164" fontId="2" fillId="10" borderId="0" xfId="0" applyNumberFormat="1" applyFont="1" applyFill="1"/>
    <xf numFmtId="164" fontId="2" fillId="9" borderId="13" xfId="0" applyNumberFormat="1" applyFont="1" applyFill="1" applyBorder="1"/>
    <xf numFmtId="164" fontId="2" fillId="0" borderId="1" xfId="0" applyNumberFormat="1" applyFont="1" applyFill="1" applyBorder="1"/>
    <xf numFmtId="4" fontId="0" fillId="0" borderId="1" xfId="0" applyNumberFormat="1" applyFont="1" applyBorder="1"/>
    <xf numFmtId="0" fontId="0" fillId="5" borderId="8" xfId="0" applyFont="1" applyFill="1" applyBorder="1" applyAlignment="1">
      <alignment vertical="center"/>
    </xf>
    <xf numFmtId="164" fontId="0" fillId="0" borderId="6" xfId="0" applyNumberFormat="1" applyFont="1" applyBorder="1"/>
    <xf numFmtId="164" fontId="0" fillId="7" borderId="8" xfId="0" applyNumberFormat="1" applyFont="1" applyFill="1" applyBorder="1"/>
    <xf numFmtId="0" fontId="11" fillId="0" borderId="0" xfId="0" applyFont="1" applyFill="1" applyBorder="1"/>
    <xf numFmtId="164" fontId="0" fillId="0" borderId="13" xfId="0" applyNumberFormat="1" applyFont="1" applyBorder="1"/>
    <xf numFmtId="164" fontId="0" fillId="11" borderId="8" xfId="0" applyNumberFormat="1" applyFont="1" applyFill="1" applyBorder="1"/>
    <xf numFmtId="164" fontId="0" fillId="0" borderId="0" xfId="0" applyNumberFormat="1" applyFont="1"/>
    <xf numFmtId="164" fontId="9" fillId="11" borderId="17" xfId="0" applyNumberFormat="1" applyFont="1" applyFill="1" applyBorder="1"/>
    <xf numFmtId="0" fontId="2" fillId="0" borderId="19" xfId="0" applyFont="1" applyBorder="1"/>
    <xf numFmtId="0" fontId="2" fillId="0" borderId="18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DEFE7"/>
      <color rgb="FFFFF9E7"/>
      <color rgb="FFFFF5D5"/>
      <color rgb="FFFFFAEB"/>
      <color rgb="FFFFFEFB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7"/>
  <sheetViews>
    <sheetView workbookViewId="0">
      <pane ySplit="1" topLeftCell="A2" activePane="bottomLeft" state="frozen"/>
      <selection pane="bottomLeft" activeCell="B1" sqref="B1"/>
    </sheetView>
  </sheetViews>
  <sheetFormatPr defaultRowHeight="15" outlineLevelRow="2" outlineLevelCol="1" x14ac:dyDescent="0.25"/>
  <cols>
    <col min="1" max="1" width="24.7109375" customWidth="1"/>
    <col min="2" max="2" width="29" customWidth="1"/>
    <col min="3" max="3" width="11.5703125" customWidth="1"/>
    <col min="4" max="4" width="12.140625" style="6" customWidth="1"/>
    <col min="5" max="5" width="11.7109375" customWidth="1"/>
    <col min="6" max="6" width="9.5703125" customWidth="1"/>
    <col min="7" max="7" width="12.140625" customWidth="1"/>
    <col min="8" max="8" width="14.85546875" style="6" customWidth="1"/>
    <col min="9" max="9" width="15.5703125" customWidth="1" outlineLevel="1"/>
  </cols>
  <sheetData>
    <row r="1" spans="1:9" s="15" customFormat="1" ht="25.5" customHeight="1" thickBot="1" x14ac:dyDescent="0.3">
      <c r="A1" s="14" t="s">
        <v>75</v>
      </c>
      <c r="B1" s="16" t="s">
        <v>189</v>
      </c>
      <c r="E1" s="15" t="s">
        <v>62</v>
      </c>
      <c r="F1" s="31" t="e">
        <f ca="1">VLOOKUP(B1,Data_Table,COLUMN(ConnectFee),FALSE)</f>
        <v>#N/A</v>
      </c>
      <c r="G1" s="15" t="s">
        <v>60</v>
      </c>
      <c r="H1" s="79" t="e">
        <f ca="1">VLOOKUP(B1,Data_Table,COLUMN(CCCharge),FALSE)</f>
        <v>#N/A</v>
      </c>
    </row>
    <row r="2" spans="1:9" s="3" customFormat="1" ht="15.75" thickBot="1" x14ac:dyDescent="0.3">
      <c r="A2" s="73" t="s">
        <v>55</v>
      </c>
      <c r="B2" s="62" t="s">
        <v>2</v>
      </c>
      <c r="D2" s="62" t="s">
        <v>21</v>
      </c>
      <c r="E2" s="62" t="s">
        <v>17</v>
      </c>
      <c r="F2" s="62" t="s">
        <v>18</v>
      </c>
      <c r="G2" s="62" t="s">
        <v>3</v>
      </c>
      <c r="H2" s="13" t="s">
        <v>19</v>
      </c>
      <c r="I2" s="62" t="s">
        <v>63</v>
      </c>
    </row>
    <row r="3" spans="1:9" outlineLevel="2" x14ac:dyDescent="0.25">
      <c r="A3" t="s">
        <v>0</v>
      </c>
      <c r="B3" s="6" t="e">
        <f ca="1">IF(B44=0,MIN(B41*B51,B42),MIN(B42,B44))</f>
        <v>#N/A</v>
      </c>
      <c r="D3" s="10" t="e">
        <f ca="1">VLOOKUP(B1,Data_Table,COLUMN(ES1R),FALSE)</f>
        <v>#N/A</v>
      </c>
      <c r="E3" s="6" t="e">
        <f ca="1">D3/(1+B57)</f>
        <v>#N/A</v>
      </c>
      <c r="F3" s="6" t="e">
        <f ca="1">B3*E3</f>
        <v>#N/A</v>
      </c>
      <c r="G3" s="6" t="e">
        <f ca="1">F3*B57</f>
        <v>#N/A</v>
      </c>
      <c r="H3" s="6" t="e">
        <f ca="1">B3*D3</f>
        <v>#N/A</v>
      </c>
      <c r="I3" s="6"/>
    </row>
    <row r="4" spans="1:9" outlineLevel="2" x14ac:dyDescent="0.25">
      <c r="A4" t="s">
        <v>1</v>
      </c>
      <c r="B4" s="6" t="e">
        <f ca="1">IF(B44=0,MIN(B41*B52, B42 - B3), MIN(B42-B3,B45))</f>
        <v>#N/A</v>
      </c>
      <c r="D4" s="10" t="e">
        <f ca="1">VLOOKUP(B1,Data_Table,COLUMN(ES2R),FALSE)</f>
        <v>#N/A</v>
      </c>
      <c r="E4" s="6" t="e">
        <f ca="1">D4/(1+B57)</f>
        <v>#N/A</v>
      </c>
      <c r="F4" s="6" t="e">
        <f ca="1">B4*E4</f>
        <v>#N/A</v>
      </c>
      <c r="G4" s="6" t="e">
        <f ca="1">F4*B57</f>
        <v>#N/A</v>
      </c>
      <c r="H4" s="6" t="e">
        <f ca="1">B4*D4</f>
        <v>#N/A</v>
      </c>
      <c r="I4" s="6"/>
    </row>
    <row r="5" spans="1:9" outlineLevel="2" x14ac:dyDescent="0.25">
      <c r="A5" t="s">
        <v>4</v>
      </c>
      <c r="B5" s="6" t="e">
        <f ca="1">IF(B44=0,MIN(B41*B53, B42 - B3 - B4),MIN(B42-B3-B4,B46))</f>
        <v>#N/A</v>
      </c>
      <c r="D5" s="10" t="e">
        <f ca="1">VLOOKUP(B1,Data_Table,COLUMN(ES3R),FALSE)</f>
        <v>#N/A</v>
      </c>
      <c r="E5" s="6" t="e">
        <f ca="1">D5/(1+B57)</f>
        <v>#N/A</v>
      </c>
      <c r="F5" s="6" t="e">
        <f ca="1">B5*E5</f>
        <v>#N/A</v>
      </c>
      <c r="G5" s="6" t="e">
        <f ca="1">F5*B57</f>
        <v>#N/A</v>
      </c>
      <c r="H5" s="6" t="e">
        <f ca="1">B5*D5</f>
        <v>#N/A</v>
      </c>
      <c r="I5" s="6"/>
    </row>
    <row r="6" spans="1:9" outlineLevel="2" x14ac:dyDescent="0.25">
      <c r="A6" t="s">
        <v>5</v>
      </c>
      <c r="B6" s="6" t="e">
        <f ca="1">IF(B44=0,MIN(B41*B54, B42 - B3 - B4 - B5),B42-B3-B4-B5)</f>
        <v>#N/A</v>
      </c>
      <c r="D6" s="10" t="e">
        <f ca="1">VLOOKUP(B1,Data_Table,COLUMN(ES4R),FALSE)</f>
        <v>#N/A</v>
      </c>
      <c r="E6" s="6" t="e">
        <f ca="1">D6/(1+B57)</f>
        <v>#N/A</v>
      </c>
      <c r="F6" s="6" t="e">
        <f ca="1">B6*E6</f>
        <v>#N/A</v>
      </c>
      <c r="G6" s="6" t="e">
        <f ca="1">F6*B57</f>
        <v>#N/A</v>
      </c>
      <c r="H6" s="6" t="e">
        <f ca="1">B6*D6</f>
        <v>#N/A</v>
      </c>
      <c r="I6" s="6"/>
    </row>
    <row r="7" spans="1:9" outlineLevel="2" x14ac:dyDescent="0.25">
      <c r="A7" t="s">
        <v>6</v>
      </c>
      <c r="B7" s="6" t="e">
        <f ca="1">B42 - B3 - B4 - B5 - B6</f>
        <v>#N/A</v>
      </c>
      <c r="D7" s="10" t="e">
        <f ca="1">VLOOKUP(B1,Data_Table,COLUMN(ES5R),FALSE)</f>
        <v>#N/A</v>
      </c>
      <c r="E7" s="6" t="e">
        <f ca="1">D7/(1+B57)</f>
        <v>#N/A</v>
      </c>
      <c r="F7" s="6" t="e">
        <f ca="1">B7*E7</f>
        <v>#N/A</v>
      </c>
      <c r="G7" s="6" t="e">
        <f ca="1">F7*B57</f>
        <v>#N/A</v>
      </c>
      <c r="H7" s="6" t="e">
        <f ca="1">B7*D7</f>
        <v>#N/A</v>
      </c>
      <c r="I7" s="6"/>
    </row>
    <row r="8" spans="1:9" s="1" customFormat="1" outlineLevel="1" x14ac:dyDescent="0.25">
      <c r="A8" s="59" t="s">
        <v>9</v>
      </c>
      <c r="B8" s="63" t="e">
        <f ca="1">B3+B4+B5+B6+B7</f>
        <v>#N/A</v>
      </c>
      <c r="D8" s="64"/>
      <c r="E8" s="63"/>
      <c r="F8" s="65" t="e">
        <f ca="1">F3+F4+F5+F6+F7</f>
        <v>#N/A</v>
      </c>
      <c r="G8" s="65" t="e">
        <f ca="1">G3+G4+G5+G6+G7</f>
        <v>#N/A</v>
      </c>
      <c r="H8" s="77" t="e">
        <f ca="1">H3+H4+H5+H6+H7</f>
        <v>#N/A</v>
      </c>
      <c r="I8" s="68"/>
    </row>
    <row r="9" spans="1:9" ht="15.75" outlineLevel="1" thickBot="1" x14ac:dyDescent="0.3">
      <c r="D9"/>
      <c r="E9" s="6"/>
      <c r="H9"/>
      <c r="I9" s="6"/>
    </row>
    <row r="10" spans="1:9" s="3" customFormat="1" ht="15.75" outlineLevel="1" thickBot="1" x14ac:dyDescent="0.3">
      <c r="A10" s="74" t="s">
        <v>64</v>
      </c>
      <c r="B10" s="62"/>
      <c r="D10" s="62"/>
      <c r="E10" s="62"/>
      <c r="F10" s="62"/>
      <c r="G10" s="62"/>
      <c r="H10" s="62"/>
      <c r="I10" s="80"/>
    </row>
    <row r="11" spans="1:9" s="8" customFormat="1" outlineLevel="2" x14ac:dyDescent="0.25">
      <c r="A11" s="8" t="s">
        <v>0</v>
      </c>
      <c r="B11" s="8" t="e">
        <f ca="1">IF(E44=0,MIN(B41*E51,E42),MIN(E42,E44))</f>
        <v>#N/A</v>
      </c>
      <c r="D11" s="46" t="e">
        <f ca="1">VLOOKUP(B1,Data_Table,COLUMN(CS1R),FALSE)</f>
        <v>#N/A</v>
      </c>
      <c r="E11" s="45" t="e">
        <f ca="1">D11/(1+B57)</f>
        <v>#N/A</v>
      </c>
      <c r="F11" s="45" t="e">
        <f ca="1">B11*E11</f>
        <v>#N/A</v>
      </c>
      <c r="G11" s="45" t="e">
        <f ca="1">F11*B57</f>
        <v>#N/A</v>
      </c>
      <c r="H11" s="45" t="e">
        <f ca="1">B11*D11</f>
        <v>#N/A</v>
      </c>
      <c r="I11" s="44"/>
    </row>
    <row r="12" spans="1:9" s="8" customFormat="1" outlineLevel="2" x14ac:dyDescent="0.25">
      <c r="A12" s="8" t="s">
        <v>1</v>
      </c>
      <c r="B12" s="8" t="e">
        <f ca="1">IF(E44=0,MIN(B41*E52, E42 - B11), MIN(E42-B11,E45))</f>
        <v>#N/A</v>
      </c>
      <c r="D12" s="46" t="e">
        <f ca="1">VLOOKUP(B1,Data_Table,COLUMN(CS2R),FALSE)</f>
        <v>#N/A</v>
      </c>
      <c r="E12" s="45" t="e">
        <f ca="1">D12/(1+B57)</f>
        <v>#N/A</v>
      </c>
      <c r="F12" s="45" t="e">
        <f ca="1">B12*E12</f>
        <v>#N/A</v>
      </c>
      <c r="G12" s="45" t="e">
        <f ca="1">F12*B57</f>
        <v>#N/A</v>
      </c>
      <c r="H12" s="45" t="e">
        <f ca="1">B12*D12</f>
        <v>#N/A</v>
      </c>
      <c r="I12" s="44"/>
    </row>
    <row r="13" spans="1:9" s="8" customFormat="1" outlineLevel="2" x14ac:dyDescent="0.25">
      <c r="A13" s="9" t="s">
        <v>4</v>
      </c>
      <c r="B13" s="8" t="e">
        <f ca="1">IF(E44=0,MIN(B41*E53, E42 - B11 - B12), MIN(E42-B11-B12,E46))</f>
        <v>#N/A</v>
      </c>
      <c r="D13" s="46" t="e">
        <f ca="1">VLOOKUP(B1,Data_Table,COLUMN(CS3R),FALSE)</f>
        <v>#N/A</v>
      </c>
      <c r="E13" s="45" t="e">
        <f ca="1">D13/(1+B57)</f>
        <v>#N/A</v>
      </c>
      <c r="F13" s="45" t="e">
        <f ca="1">B13*E13</f>
        <v>#N/A</v>
      </c>
      <c r="G13" s="45" t="e">
        <f ca="1">F13*B57</f>
        <v>#N/A</v>
      </c>
      <c r="H13" s="45" t="e">
        <f ca="1">B13*D13</f>
        <v>#N/A</v>
      </c>
      <c r="I13" s="44"/>
    </row>
    <row r="14" spans="1:9" s="8" customFormat="1" outlineLevel="2" x14ac:dyDescent="0.25">
      <c r="A14" s="9" t="s">
        <v>5</v>
      </c>
      <c r="B14" s="8" t="e">
        <f ca="1">IF(E44=0,MIN(B41*E54, E42 - B11 - B12 - B13),E42-B11-B12-B13)</f>
        <v>#N/A</v>
      </c>
      <c r="D14" s="46" t="e">
        <f ca="1">VLOOKUP(B1,Data_Table,COLUMN(CS4R),FALSE)</f>
        <v>#N/A</v>
      </c>
      <c r="E14" s="45" t="e">
        <f ca="1">D14/(1+B57)</f>
        <v>#N/A</v>
      </c>
      <c r="F14" s="45" t="e">
        <f ca="1">B14*E14</f>
        <v>#N/A</v>
      </c>
      <c r="G14" s="45" t="e">
        <f ca="1">F14*B57</f>
        <v>#N/A</v>
      </c>
      <c r="H14" s="45" t="e">
        <f ca="1">B14*D14</f>
        <v>#N/A</v>
      </c>
      <c r="I14" s="44"/>
    </row>
    <row r="15" spans="1:9" s="8" customFormat="1" outlineLevel="2" x14ac:dyDescent="0.25">
      <c r="A15" s="9" t="s">
        <v>6</v>
      </c>
      <c r="B15" s="8" t="e">
        <f ca="1">E42 - B11 - B12 - B13 - B14</f>
        <v>#N/A</v>
      </c>
      <c r="D15" s="46" t="e">
        <f ca="1">VLOOKUP(B1,Data_Table,COLUMN(CS5R),FALSE)</f>
        <v>#N/A</v>
      </c>
      <c r="E15" s="45" t="e">
        <f ca="1">D15/(1+B57)</f>
        <v>#N/A</v>
      </c>
      <c r="F15" s="45" t="e">
        <f ca="1">B15*E15</f>
        <v>#N/A</v>
      </c>
      <c r="G15" s="45" t="e">
        <f ca="1">F15*B57</f>
        <v>#N/A</v>
      </c>
      <c r="H15" s="45" t="e">
        <f ca="1">B15*D15</f>
        <v>#N/A</v>
      </c>
      <c r="I15" s="44"/>
    </row>
    <row r="16" spans="1:9" s="1" customFormat="1" outlineLevel="1" x14ac:dyDescent="0.25">
      <c r="A16" s="59" t="s">
        <v>9</v>
      </c>
      <c r="B16" s="63" t="e">
        <f ca="1">B11+B12+B13+B14+B15</f>
        <v>#N/A</v>
      </c>
      <c r="D16" s="63"/>
      <c r="E16" s="63"/>
      <c r="F16" s="65" t="e">
        <f ca="1">F11+F12+F13+F14+F15</f>
        <v>#N/A</v>
      </c>
      <c r="G16" s="65" t="e">
        <f ca="1">G11+G12+G13+G14+G15</f>
        <v>#N/A</v>
      </c>
      <c r="H16" s="77" t="e">
        <f ca="1">H11+H12+H13+H14+H15</f>
        <v>#N/A</v>
      </c>
      <c r="I16" s="78"/>
    </row>
    <row r="17" spans="1:9" s="2" customFormat="1" ht="15.75" outlineLevel="1" thickBot="1" x14ac:dyDescent="0.3">
      <c r="D17"/>
      <c r="E17" s="6"/>
      <c r="F17"/>
      <c r="G17"/>
      <c r="H17"/>
      <c r="I17" s="44"/>
    </row>
    <row r="18" spans="1:9" s="3" customFormat="1" ht="15.75" outlineLevel="1" thickBot="1" x14ac:dyDescent="0.3">
      <c r="A18" s="74" t="s">
        <v>10</v>
      </c>
      <c r="B18" s="13"/>
      <c r="D18" s="62"/>
      <c r="E18" s="62"/>
      <c r="F18" s="62"/>
      <c r="G18" s="62"/>
      <c r="H18" s="62"/>
      <c r="I18" s="80"/>
    </row>
    <row r="19" spans="1:9" s="43" customFormat="1" outlineLevel="1" x14ac:dyDescent="0.25">
      <c r="A19" s="38" t="s">
        <v>7</v>
      </c>
      <c r="B19" s="39"/>
      <c r="D19" s="40" t="e">
        <f ca="1">VLOOKUP(B1,Data_Table,COLUMN(ESupply),FALSE)</f>
        <v>#N/A</v>
      </c>
      <c r="E19" s="41" t="e">
        <f ca="1">D19/(1+B57)</f>
        <v>#N/A</v>
      </c>
      <c r="F19" s="66" t="e">
        <f ca="1">B41*E19</f>
        <v>#N/A</v>
      </c>
      <c r="G19" s="66" t="e">
        <f ca="1">F19*B57</f>
        <v>#N/A</v>
      </c>
      <c r="H19" s="42" t="e">
        <f ca="1">B41*D19</f>
        <v>#N/A</v>
      </c>
      <c r="I19" s="66"/>
    </row>
    <row r="20" spans="1:9" s="2" customFormat="1" ht="15.75" outlineLevel="1" thickBot="1" x14ac:dyDescent="0.3">
      <c r="A20"/>
      <c r="B20"/>
      <c r="C20" s="88"/>
      <c r="D20"/>
      <c r="E20" s="6"/>
      <c r="F20"/>
      <c r="G20"/>
      <c r="H20"/>
      <c r="I20" s="8"/>
    </row>
    <row r="21" spans="1:9" s="2" customFormat="1" ht="15.75" thickBot="1" x14ac:dyDescent="0.3">
      <c r="A21" s="54" t="s">
        <v>175</v>
      </c>
      <c r="B21" s="55"/>
      <c r="C21" s="87"/>
      <c r="D21" s="56"/>
      <c r="E21" s="57"/>
      <c r="F21" s="71" t="e">
        <f t="shared" ref="F21:G21" ca="1" si="0">F8+F16+F19</f>
        <v>#N/A</v>
      </c>
      <c r="G21" s="71" t="e">
        <f t="shared" ca="1" si="0"/>
        <v>#N/A</v>
      </c>
      <c r="H21" s="72" t="e">
        <f ca="1">H8+H16+H19</f>
        <v>#N/A</v>
      </c>
      <c r="I21" s="86" t="e">
        <f ca="1">H21+(H21*H1)</f>
        <v>#N/A</v>
      </c>
    </row>
    <row r="22" spans="1:9" s="2" customFormat="1" x14ac:dyDescent="0.25">
      <c r="A22"/>
      <c r="B22" s="34"/>
      <c r="C22" s="8" t="s">
        <v>180</v>
      </c>
      <c r="D22" s="11" t="e">
        <f ca="1">VLOOKUP(B1,Data_Table,COLUMN(SolarFeed),FALSE)</f>
        <v>#N/A</v>
      </c>
      <c r="E22" s="58"/>
      <c r="F22" s="58"/>
      <c r="G22" s="61" t="s">
        <v>176</v>
      </c>
      <c r="H22" s="75" t="e">
        <f ca="1">H42*D22</f>
        <v>#N/A</v>
      </c>
      <c r="I22" s="8"/>
    </row>
    <row r="23" spans="1:9" s="2" customFormat="1" ht="15.75" thickBot="1" x14ac:dyDescent="0.3">
      <c r="A23"/>
      <c r="B23" s="32"/>
      <c r="E23" s="8"/>
      <c r="F23" s="44"/>
      <c r="G23" s="8" t="s">
        <v>58</v>
      </c>
      <c r="H23" s="76" t="e">
        <f ca="1">H21-H22</f>
        <v>#N/A</v>
      </c>
      <c r="I23" s="83" t="e">
        <f ca="1">I21-H22</f>
        <v>#N/A</v>
      </c>
    </row>
    <row r="24" spans="1:9" s="2" customFormat="1" x14ac:dyDescent="0.25">
      <c r="I24" s="44"/>
    </row>
    <row r="25" spans="1:9" ht="15.75" thickBot="1" x14ac:dyDescent="0.3">
      <c r="D25"/>
      <c r="E25" s="6"/>
      <c r="H25"/>
      <c r="I25" s="6"/>
    </row>
    <row r="26" spans="1:9" s="3" customFormat="1" ht="15.75" customHeight="1" thickBot="1" x14ac:dyDescent="0.3">
      <c r="A26" s="74" t="s">
        <v>12</v>
      </c>
      <c r="B26" s="62" t="s">
        <v>13</v>
      </c>
      <c r="D26" s="62" t="s">
        <v>21</v>
      </c>
      <c r="E26" s="62" t="s">
        <v>17</v>
      </c>
      <c r="F26" s="62" t="s">
        <v>18</v>
      </c>
      <c r="G26" s="62" t="s">
        <v>3</v>
      </c>
      <c r="H26" s="13" t="s">
        <v>19</v>
      </c>
      <c r="I26" s="62" t="s">
        <v>63</v>
      </c>
    </row>
    <row r="27" spans="1:9" ht="15" hidden="1" customHeight="1" outlineLevel="2" x14ac:dyDescent="0.25">
      <c r="A27" t="s">
        <v>0</v>
      </c>
      <c r="B27" s="6" t="e">
        <f ca="1">IF(L44=0,MIN(L41*L51,L42), MIN(L42, L44))</f>
        <v>#N/A</v>
      </c>
      <c r="D27" s="10" t="e">
        <f ca="1">VLOOKUP(B1,Data_Table,COLUMN(GS1R),FALSE)</f>
        <v>#N/A</v>
      </c>
      <c r="E27" s="6" t="e">
        <f ca="1">D27/(1+B57)</f>
        <v>#N/A</v>
      </c>
      <c r="F27" s="6" t="e">
        <f ca="1">B27*E27</f>
        <v>#N/A</v>
      </c>
      <c r="G27" s="6" t="e">
        <f ca="1">F27*B57</f>
        <v>#N/A</v>
      </c>
      <c r="H27" s="6" t="e">
        <f ca="1">B27*D27</f>
        <v>#N/A</v>
      </c>
      <c r="I27" s="6"/>
    </row>
    <row r="28" spans="1:9" ht="15" hidden="1" customHeight="1" outlineLevel="2" x14ac:dyDescent="0.25">
      <c r="A28" t="s">
        <v>1</v>
      </c>
      <c r="B28" s="6" t="e">
        <f ca="1">IF(L44=0,MIN(L41*L52,L42-B27),MIN(L42-B27, L45))</f>
        <v>#N/A</v>
      </c>
      <c r="D28" s="10" t="e">
        <f ca="1">VLOOKUP(B1,Data_Table,COLUMN(GS2R),FALSE)</f>
        <v>#N/A</v>
      </c>
      <c r="E28" s="6" t="e">
        <f ca="1">D28/(1+B57)</f>
        <v>#N/A</v>
      </c>
      <c r="F28" s="6" t="e">
        <f ca="1">B28*E28</f>
        <v>#N/A</v>
      </c>
      <c r="G28" s="6" t="e">
        <f ca="1">F28*B57</f>
        <v>#N/A</v>
      </c>
      <c r="H28" s="6" t="e">
        <f ca="1">B28*D28</f>
        <v>#N/A</v>
      </c>
      <c r="I28" s="6"/>
    </row>
    <row r="29" spans="1:9" ht="15" hidden="1" customHeight="1" outlineLevel="2" x14ac:dyDescent="0.25">
      <c r="A29" t="s">
        <v>4</v>
      </c>
      <c r="B29" s="6" t="e">
        <f ca="1">IF(L44=0,MIN(L41*L53,L42 - B27 - B28),MIN(L42-B27-B28, L46))</f>
        <v>#N/A</v>
      </c>
      <c r="D29" s="10" t="e">
        <f ca="1">VLOOKUP(B1,Data_Table,COLUMN(GS3R),FALSE)</f>
        <v>#N/A</v>
      </c>
      <c r="E29" s="6" t="e">
        <f ca="1">D29/(1+B57)</f>
        <v>#N/A</v>
      </c>
      <c r="F29" s="6" t="e">
        <f ca="1">B29*E29</f>
        <v>#N/A</v>
      </c>
      <c r="G29" s="6" t="e">
        <f ca="1">F29*B57</f>
        <v>#N/A</v>
      </c>
      <c r="H29" s="6" t="e">
        <f ca="1">B29*D29</f>
        <v>#N/A</v>
      </c>
      <c r="I29" s="6"/>
    </row>
    <row r="30" spans="1:9" ht="15" hidden="1" customHeight="1" outlineLevel="2" x14ac:dyDescent="0.25">
      <c r="A30" t="s">
        <v>5</v>
      </c>
      <c r="B30" s="6" t="e">
        <f ca="1">IF(L44=0,MIN(L41*L54,L42 - B27 - B28 - B29),L42-B27-B28-B29)</f>
        <v>#N/A</v>
      </c>
      <c r="D30" s="10" t="e">
        <f ca="1">VLOOKUP(B1,Data_Table,COLUMN(GS4R),FALSE)</f>
        <v>#N/A</v>
      </c>
      <c r="E30" s="6" t="e">
        <f ca="1">D30/(1+B57)</f>
        <v>#N/A</v>
      </c>
      <c r="F30" s="6" t="e">
        <f ca="1">B30*E30</f>
        <v>#N/A</v>
      </c>
      <c r="G30" s="6" t="e">
        <f ca="1">F30*B57</f>
        <v>#N/A</v>
      </c>
      <c r="H30" s="6" t="e">
        <f ca="1">B30*D30</f>
        <v>#N/A</v>
      </c>
      <c r="I30" s="6"/>
    </row>
    <row r="31" spans="1:9" ht="15" hidden="1" customHeight="1" outlineLevel="2" x14ac:dyDescent="0.25">
      <c r="A31" t="s">
        <v>6</v>
      </c>
      <c r="B31" s="6" t="e">
        <f ca="1">L42 - B27 - B28 - B29 - B30</f>
        <v>#N/A</v>
      </c>
      <c r="D31" s="10" t="e">
        <f ca="1">VLOOKUP(B1,Data_Table,COLUMN(GS5R),FALSE)</f>
        <v>#N/A</v>
      </c>
      <c r="E31" s="6" t="e">
        <f ca="1">D31/(1+B57)</f>
        <v>#N/A</v>
      </c>
      <c r="F31" s="6" t="e">
        <f ca="1">B31*E31</f>
        <v>#N/A</v>
      </c>
      <c r="G31" s="6" t="e">
        <f ca="1">F31*B57</f>
        <v>#N/A</v>
      </c>
      <c r="H31" s="6" t="e">
        <f ca="1">B31*D31</f>
        <v>#N/A</v>
      </c>
      <c r="I31" s="6"/>
    </row>
    <row r="32" spans="1:9" s="1" customFormat="1" ht="15" hidden="1" customHeight="1" outlineLevel="1" collapsed="1" x14ac:dyDescent="0.25">
      <c r="A32" s="60" t="s">
        <v>9</v>
      </c>
      <c r="B32" s="67" t="e">
        <f ca="1">B27+B28+B29+B30+B31</f>
        <v>#N/A</v>
      </c>
      <c r="D32" s="67"/>
      <c r="E32" s="67"/>
      <c r="F32" s="68" t="e">
        <f ca="1">F27+F28+F29+F30+F31</f>
        <v>#N/A</v>
      </c>
      <c r="G32" s="68" t="e">
        <f ca="1">G27+G28+G29+G30+G31</f>
        <v>#N/A</v>
      </c>
      <c r="H32" s="68" t="e">
        <f ca="1">H27+H28+H29+H30+H31</f>
        <v>#N/A</v>
      </c>
      <c r="I32" s="68" t="e">
        <f ca="1">H32+(H32*H1)</f>
        <v>#N/A</v>
      </c>
    </row>
    <row r="33" spans="1:12" ht="15.75" hidden="1" customHeight="1" outlineLevel="1" thickBot="1" x14ac:dyDescent="0.3">
      <c r="D33"/>
      <c r="E33" s="6"/>
      <c r="H33"/>
      <c r="I33" s="6"/>
    </row>
    <row r="34" spans="1:12" s="3" customFormat="1" ht="15.75" hidden="1" customHeight="1" outlineLevel="1" thickBot="1" x14ac:dyDescent="0.3">
      <c r="A34" s="74" t="s">
        <v>10</v>
      </c>
      <c r="B34" s="13"/>
      <c r="D34" s="62"/>
      <c r="E34" s="62"/>
      <c r="F34" s="62"/>
      <c r="G34" s="62"/>
      <c r="H34" s="62"/>
      <c r="I34" s="62"/>
    </row>
    <row r="35" spans="1:12" ht="15" hidden="1" customHeight="1" outlineLevel="1" x14ac:dyDescent="0.25">
      <c r="A35" t="s">
        <v>7</v>
      </c>
      <c r="B35" s="30"/>
      <c r="D35" s="26" t="e">
        <f ca="1">VLOOKUP(B1,Data_Table,COLUMN(GSupply),FALSE)</f>
        <v>#N/A</v>
      </c>
      <c r="E35" s="29" t="e">
        <f ca="1">D35/(1+B57)</f>
        <v>#N/A</v>
      </c>
      <c r="F35" s="69" t="e">
        <f ca="1">L41*E35</f>
        <v>#N/A</v>
      </c>
      <c r="G35" s="69" t="e">
        <f ca="1">F35*B57</f>
        <v>#N/A</v>
      </c>
      <c r="H35" s="69" t="e">
        <f ca="1">L41*D35</f>
        <v>#N/A</v>
      </c>
      <c r="I35" s="85" t="e">
        <f ca="1">H35+(H35*H1)</f>
        <v>#N/A</v>
      </c>
    </row>
    <row r="36" spans="1:12" ht="15.75" hidden="1" customHeight="1" outlineLevel="1" thickBot="1" x14ac:dyDescent="0.3">
      <c r="D36"/>
      <c r="E36" s="6"/>
      <c r="H36"/>
      <c r="I36" s="29"/>
    </row>
    <row r="37" spans="1:12" s="4" customFormat="1" ht="15.75" collapsed="1" thickBot="1" x14ac:dyDescent="0.3">
      <c r="A37" s="54" t="s">
        <v>20</v>
      </c>
      <c r="B37" s="55"/>
      <c r="D37" s="56"/>
      <c r="E37" s="57"/>
      <c r="F37" s="70" t="e">
        <f ca="1">F32+F35</f>
        <v>#N/A</v>
      </c>
      <c r="G37" s="70" t="e">
        <f ca="1">G32+G35</f>
        <v>#N/A</v>
      </c>
      <c r="H37" s="81" t="e">
        <f ca="1">H32+H35</f>
        <v>#N/A</v>
      </c>
      <c r="I37" s="84" t="e">
        <f ca="1">H37+(H37*H1)</f>
        <v>#N/A</v>
      </c>
    </row>
    <row r="38" spans="1:12" x14ac:dyDescent="0.25">
      <c r="B38" s="34"/>
    </row>
    <row r="39" spans="1:12" ht="15.75" thickBot="1" x14ac:dyDescent="0.3">
      <c r="B39" s="34"/>
    </row>
    <row r="40" spans="1:12" ht="15.75" thickBot="1" x14ac:dyDescent="0.3">
      <c r="A40" s="22" t="s">
        <v>54</v>
      </c>
      <c r="D40" s="36" t="s">
        <v>71</v>
      </c>
      <c r="F40" s="6"/>
      <c r="G40" s="23" t="s">
        <v>56</v>
      </c>
      <c r="H40" s="82"/>
      <c r="I40" s="24"/>
      <c r="K40" s="22" t="s">
        <v>12</v>
      </c>
    </row>
    <row r="41" spans="1:12" x14ac:dyDescent="0.25">
      <c r="A41" s="20" t="s">
        <v>8</v>
      </c>
      <c r="B41" s="17">
        <v>88</v>
      </c>
      <c r="D41" s="37"/>
      <c r="E41" s="17"/>
      <c r="F41" s="6"/>
      <c r="G41" s="21"/>
      <c r="H41" s="17"/>
      <c r="K41" s="20" t="s">
        <v>8</v>
      </c>
      <c r="L41" s="17">
        <v>0</v>
      </c>
    </row>
    <row r="42" spans="1:12" ht="15.75" thickBot="1" x14ac:dyDescent="0.3">
      <c r="A42" s="18" t="s">
        <v>22</v>
      </c>
      <c r="B42" s="19">
        <v>1854.9179999999999</v>
      </c>
      <c r="D42" s="35" t="s">
        <v>22</v>
      </c>
      <c r="E42" s="19">
        <v>0</v>
      </c>
      <c r="F42" s="6"/>
      <c r="G42" s="18" t="s">
        <v>22</v>
      </c>
      <c r="H42" s="19">
        <v>3132.3229999999999</v>
      </c>
      <c r="K42" s="18" t="s">
        <v>14</v>
      </c>
      <c r="L42" s="19">
        <v>0</v>
      </c>
    </row>
    <row r="43" spans="1:12" x14ac:dyDescent="0.25">
      <c r="A43" s="2"/>
      <c r="B43" s="7"/>
      <c r="D43"/>
      <c r="F43" s="6"/>
      <c r="G43" s="6"/>
      <c r="L43" s="5"/>
    </row>
    <row r="44" spans="1:12" hidden="1" outlineLevel="1" x14ac:dyDescent="0.25">
      <c r="A44" s="8" t="s">
        <v>16</v>
      </c>
      <c r="B44" s="11" t="e">
        <f ca="1">VLOOKUP(B1,Data_Table,COLUMN(ES1Q),FALSE)</f>
        <v>#N/A</v>
      </c>
      <c r="D44" t="s">
        <v>16</v>
      </c>
      <c r="E44" s="10" t="e">
        <f ca="1">VLOOKUP(B1,Data_Table,COLUMN(CS1Q),FALSE)</f>
        <v>#N/A</v>
      </c>
      <c r="F44" s="6"/>
      <c r="G44" s="6"/>
      <c r="H44" s="10"/>
      <c r="K44" t="s">
        <v>16</v>
      </c>
      <c r="L44" s="10" t="e">
        <f ca="1">VLOOKUP(B1,Data_Table,COLUMN(GS1Q),FALSE)</f>
        <v>#N/A</v>
      </c>
    </row>
    <row r="45" spans="1:12" hidden="1" outlineLevel="1" x14ac:dyDescent="0.25">
      <c r="A45" s="8" t="s">
        <v>26</v>
      </c>
      <c r="B45" s="11" t="e">
        <f ca="1">VLOOKUP(B1,Data_Table,COLUMN(ES2Q),FALSE)</f>
        <v>#N/A</v>
      </c>
      <c r="D45" t="s">
        <v>26</v>
      </c>
      <c r="E45" s="10" t="e">
        <f ca="1">VLOOKUP(B1,Data_Table,COLUMN(CS2Q),FALSE)</f>
        <v>#N/A</v>
      </c>
      <c r="F45" s="6"/>
      <c r="G45" s="6"/>
      <c r="K45" t="s">
        <v>26</v>
      </c>
      <c r="L45" s="10" t="e">
        <f ca="1">VLOOKUP(B1,Data_Table,COLUMN(GS2Q),FALSE)</f>
        <v>#N/A</v>
      </c>
    </row>
    <row r="46" spans="1:12" hidden="1" outlineLevel="1" x14ac:dyDescent="0.25">
      <c r="A46" s="9" t="s">
        <v>27</v>
      </c>
      <c r="B46" s="12" t="e">
        <f ca="1">VLOOKUP(B1,Data_Table,COLUMN(ES3Q),FALSE)</f>
        <v>#N/A</v>
      </c>
      <c r="D46" t="s">
        <v>27</v>
      </c>
      <c r="E46" s="10" t="e">
        <f ca="1">VLOOKUP(B1,Data_Table,COLUMN(CS3Q),FALSE)</f>
        <v>#N/A</v>
      </c>
      <c r="F46" s="6"/>
      <c r="G46" s="9"/>
      <c r="H46" s="9"/>
      <c r="K46" t="s">
        <v>27</v>
      </c>
      <c r="L46" s="10" t="e">
        <f ca="1">VLOOKUP(B1,Data_Table,COLUMN(GS3Q),FALSE)</f>
        <v>#N/A</v>
      </c>
    </row>
    <row r="47" spans="1:12" hidden="1" outlineLevel="1" x14ac:dyDescent="0.25">
      <c r="A47" s="9" t="s">
        <v>51</v>
      </c>
      <c r="B47" s="12" t="e">
        <f ca="1">VLOOKUP(B1,Data_Table,COLUMN(ES4Q),FALSE)</f>
        <v>#N/A</v>
      </c>
      <c r="D47" t="s">
        <v>51</v>
      </c>
      <c r="E47" s="10" t="e">
        <f ca="1">VLOOKUP(B1,Data_Table,COLUMN(CS4Q),FALSE)</f>
        <v>#N/A</v>
      </c>
      <c r="F47" s="6"/>
      <c r="G47" s="9"/>
      <c r="H47" s="9"/>
      <c r="K47" t="s">
        <v>51</v>
      </c>
      <c r="L47" s="10" t="e">
        <f ca="1">VLOOKUP(B1,Data_Table,COLUMN(GS4Q),FALSE)</f>
        <v>#N/A</v>
      </c>
    </row>
    <row r="48" spans="1:12" hidden="1" outlineLevel="1" x14ac:dyDescent="0.25">
      <c r="A48" s="9" t="s">
        <v>52</v>
      </c>
      <c r="B48" s="12" t="e">
        <f ca="1">VLOOKUP(B1,Data_Table,COLUMN(ES5Q),FALSE)</f>
        <v>#N/A</v>
      </c>
      <c r="D48" t="s">
        <v>52</v>
      </c>
      <c r="E48" s="10" t="e">
        <f ca="1">VLOOKUP(B1,Data_Table,COLUMN(CS5Q),FALSE)</f>
        <v>#N/A</v>
      </c>
      <c r="F48" s="6"/>
      <c r="G48" s="9"/>
      <c r="H48" s="9"/>
      <c r="I48" s="25"/>
      <c r="K48" t="s">
        <v>52</v>
      </c>
      <c r="L48" s="10" t="e">
        <f ca="1">VLOOKUP(B1,Data_Table,COLUMN(GS5Q),FALSE)</f>
        <v>#N/A</v>
      </c>
    </row>
    <row r="49" spans="1:12" hidden="1" outlineLevel="1" x14ac:dyDescent="0.25">
      <c r="A49" s="9"/>
      <c r="B49" s="12"/>
      <c r="D49"/>
      <c r="F49" s="6"/>
    </row>
    <row r="50" spans="1:12" hidden="1" outlineLevel="1" x14ac:dyDescent="0.25">
      <c r="A50" s="9"/>
      <c r="B50" s="10"/>
      <c r="D50"/>
      <c r="F50" s="6"/>
    </row>
    <row r="51" spans="1:12" hidden="1" outlineLevel="1" x14ac:dyDescent="0.25">
      <c r="A51" t="s">
        <v>15</v>
      </c>
      <c r="B51" s="10" t="e">
        <f ca="1">VLOOKUP(B1,Data_Table,COLUMN(ES1D),FALSE)</f>
        <v>#N/A</v>
      </c>
      <c r="D51" t="s">
        <v>15</v>
      </c>
      <c r="E51" s="10" t="e">
        <f ca="1">VLOOKUP(B1,Data_Table,COLUMN(CS1D),FALSE)</f>
        <v>#N/A</v>
      </c>
      <c r="F51" s="6"/>
      <c r="K51" t="s">
        <v>15</v>
      </c>
      <c r="L51" s="10" t="e">
        <f ca="1">VLOOKUP(B1,Data_Table,COLUMN(GS1D),FALSE)</f>
        <v>#N/A</v>
      </c>
    </row>
    <row r="52" spans="1:12" hidden="1" outlineLevel="1" x14ac:dyDescent="0.25">
      <c r="A52" t="s">
        <v>23</v>
      </c>
      <c r="B52" s="10" t="e">
        <f ca="1">VLOOKUP(B1,Data_Table,COLUMN(ES2D),FALSE)</f>
        <v>#N/A</v>
      </c>
      <c r="D52" t="s">
        <v>23</v>
      </c>
      <c r="E52" s="10" t="e">
        <f ca="1">VLOOKUP(B1,Data_Table,COLUMN(CS2D),FALSE)</f>
        <v>#N/A</v>
      </c>
      <c r="F52" s="6"/>
      <c r="K52" t="s">
        <v>23</v>
      </c>
      <c r="L52" s="10" t="e">
        <f ca="1">VLOOKUP(B1,Data_Table,COLUMN(GS2D),FALSE)</f>
        <v>#N/A</v>
      </c>
    </row>
    <row r="53" spans="1:12" hidden="1" outlineLevel="1" x14ac:dyDescent="0.25">
      <c r="A53" t="s">
        <v>24</v>
      </c>
      <c r="B53" s="10" t="e">
        <f ca="1">VLOOKUP(B1,Data_Table,COLUMN(ES3D),FALSE)</f>
        <v>#N/A</v>
      </c>
      <c r="D53" t="s">
        <v>24</v>
      </c>
      <c r="E53" s="10" t="e">
        <f ca="1">VLOOKUP(B1,Data_Table,COLUMN(CS3D),FALSE)</f>
        <v>#N/A</v>
      </c>
      <c r="F53" s="6"/>
      <c r="K53" t="s">
        <v>24</v>
      </c>
      <c r="L53" s="10" t="e">
        <f ca="1">VLOOKUP(B1,Data_Table,COLUMN(GS3D),FALSE)</f>
        <v>#N/A</v>
      </c>
    </row>
    <row r="54" spans="1:12" hidden="1" outlineLevel="1" x14ac:dyDescent="0.25">
      <c r="A54" t="s">
        <v>25</v>
      </c>
      <c r="B54" s="10" t="e">
        <f ca="1">VLOOKUP(B1,Data_Table,COLUMN(ES4D),FALSE)</f>
        <v>#N/A</v>
      </c>
      <c r="D54" t="s">
        <v>25</v>
      </c>
      <c r="E54" s="10" t="e">
        <f ca="1">VLOOKUP(B1,Data_Table,COLUMN(CS4D),FALSE)</f>
        <v>#N/A</v>
      </c>
      <c r="F54" s="6"/>
      <c r="K54" t="s">
        <v>25</v>
      </c>
      <c r="L54" s="10" t="e">
        <f ca="1">VLOOKUP(B1,Data_Table,COLUMN(GS4D),FALSE)</f>
        <v>#N/A</v>
      </c>
    </row>
    <row r="55" spans="1:12" hidden="1" outlineLevel="1" x14ac:dyDescent="0.25">
      <c r="A55" t="s">
        <v>53</v>
      </c>
      <c r="B55" s="10" t="e">
        <f ca="1">VLOOKUP(B1,Data_Table,COLUMN(ES5D),FALSE)</f>
        <v>#N/A</v>
      </c>
      <c r="D55" t="s">
        <v>53</v>
      </c>
      <c r="E55" s="10" t="e">
        <f ca="1">VLOOKUP(B1,Data_Table,COLUMN(CS5D),FALSE)</f>
        <v>#N/A</v>
      </c>
      <c r="F55" s="6"/>
      <c r="K55" t="s">
        <v>53</v>
      </c>
      <c r="L55" s="10" t="e">
        <f ca="1">VLOOKUP(B1,Data_Table,COLUMN(GS5D),FALSE)</f>
        <v>#N/A</v>
      </c>
    </row>
    <row r="56" spans="1:12" hidden="1" outlineLevel="1" x14ac:dyDescent="0.25">
      <c r="B56" s="5"/>
    </row>
    <row r="57" spans="1:12" collapsed="1" x14ac:dyDescent="0.25">
      <c r="A57" t="s">
        <v>11</v>
      </c>
      <c r="B57" s="33">
        <v>0.1</v>
      </c>
    </row>
  </sheetData>
  <dataConsolidate/>
  <dataValidations count="1">
    <dataValidation type="list" errorStyle="information" allowBlank="1" showInputMessage="1" showErrorMessage="1" promptTitle="Supplier" prompt="Pick one" sqref="B1" xr:uid="{00000000-0002-0000-0000-000000000000}">
      <formula1>SupplierNames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Y90"/>
  <sheetViews>
    <sheetView tabSelected="1" workbookViewId="0">
      <pane xSplit="1" topLeftCell="B1" activePane="topRight" state="frozen"/>
      <selection pane="topRight" activeCell="A5" sqref="A5"/>
    </sheetView>
  </sheetViews>
  <sheetFormatPr defaultColWidth="9.140625" defaultRowHeight="15" outlineLevelRow="1" x14ac:dyDescent="0.25"/>
  <cols>
    <col min="1" max="1" width="37" style="48" customWidth="1"/>
    <col min="2" max="2" width="8.7109375" style="30" customWidth="1"/>
    <col min="3" max="3" width="6.7109375" style="30" customWidth="1"/>
    <col min="4" max="4" width="7.85546875" style="30" customWidth="1"/>
    <col min="5" max="5" width="7.140625" style="30" customWidth="1"/>
    <col min="6" max="6" width="7.28515625" style="30" customWidth="1"/>
    <col min="7" max="7" width="6.85546875" style="30" customWidth="1"/>
    <col min="8" max="8" width="7.5703125" style="30" customWidth="1"/>
    <col min="9" max="9" width="5.85546875" style="30" customWidth="1"/>
    <col min="10" max="10" width="7.5703125" style="30" customWidth="1"/>
    <col min="11" max="11" width="6.7109375" style="30" customWidth="1"/>
    <col min="12" max="12" width="7" style="30" customWidth="1"/>
    <col min="13" max="13" width="7.5703125" style="30" customWidth="1"/>
    <col min="14" max="15" width="7" style="30" customWidth="1"/>
    <col min="16" max="16" width="7.140625" style="30" customWidth="1"/>
    <col min="17" max="17" width="10.28515625" style="30" customWidth="1"/>
    <col min="18" max="32" width="9" style="30" customWidth="1"/>
    <col min="33" max="33" width="7.5703125" style="30" customWidth="1"/>
    <col min="34" max="34" width="7" style="30" customWidth="1"/>
    <col min="35" max="47" width="9.140625" style="30"/>
    <col min="48" max="48" width="10.140625" style="30" customWidth="1"/>
    <col min="49" max="49" width="12.140625" style="30" customWidth="1"/>
    <col min="50" max="50" width="11.28515625" style="30" customWidth="1"/>
    <col min="51" max="51" width="11.85546875" style="30" customWidth="1"/>
    <col min="52" max="16384" width="9.140625" style="30"/>
  </cols>
  <sheetData>
    <row r="1" spans="1:51" s="27" customFormat="1" ht="15.75" thickBot="1" x14ac:dyDescent="0.3">
      <c r="A1" s="47" t="s">
        <v>28</v>
      </c>
      <c r="B1" s="27" t="s">
        <v>30</v>
      </c>
      <c r="C1" s="27" t="s">
        <v>31</v>
      </c>
      <c r="D1" s="27" t="s">
        <v>45</v>
      </c>
      <c r="E1" s="27" t="s">
        <v>32</v>
      </c>
      <c r="F1" s="27" t="s">
        <v>33</v>
      </c>
      <c r="G1" s="27" t="s">
        <v>46</v>
      </c>
      <c r="H1" s="27" t="s">
        <v>34</v>
      </c>
      <c r="I1" s="27" t="s">
        <v>35</v>
      </c>
      <c r="J1" s="27" t="s">
        <v>47</v>
      </c>
      <c r="K1" s="27" t="s">
        <v>36</v>
      </c>
      <c r="L1" s="27" t="s">
        <v>37</v>
      </c>
      <c r="M1" s="27" t="s">
        <v>59</v>
      </c>
      <c r="N1" s="27" t="s">
        <v>38</v>
      </c>
      <c r="O1" s="27" t="s">
        <v>39</v>
      </c>
      <c r="P1" s="27" t="s">
        <v>48</v>
      </c>
      <c r="Q1" s="27" t="s">
        <v>49</v>
      </c>
      <c r="R1" s="27" t="s">
        <v>65</v>
      </c>
      <c r="S1" s="27" t="s">
        <v>66</v>
      </c>
      <c r="T1" s="27" t="s">
        <v>70</v>
      </c>
      <c r="U1" s="27" t="s">
        <v>68</v>
      </c>
      <c r="V1" s="27" t="s">
        <v>69</v>
      </c>
      <c r="W1" s="27" t="s">
        <v>67</v>
      </c>
      <c r="X1" s="27" t="s">
        <v>119</v>
      </c>
      <c r="Y1" s="27" t="s">
        <v>120</v>
      </c>
      <c r="Z1" s="27" t="s">
        <v>121</v>
      </c>
      <c r="AA1" s="27" t="s">
        <v>122</v>
      </c>
      <c r="AB1" s="27" t="s">
        <v>123</v>
      </c>
      <c r="AC1" s="27" t="s">
        <v>124</v>
      </c>
      <c r="AD1" s="27" t="s">
        <v>126</v>
      </c>
      <c r="AE1" s="27" t="s">
        <v>125</v>
      </c>
      <c r="AF1" s="27" t="s">
        <v>127</v>
      </c>
      <c r="AG1" s="27" t="s">
        <v>40</v>
      </c>
      <c r="AH1" s="27" t="s">
        <v>29</v>
      </c>
      <c r="AI1" s="27" t="s">
        <v>72</v>
      </c>
      <c r="AJ1" s="27" t="s">
        <v>41</v>
      </c>
      <c r="AK1" s="27" t="s">
        <v>42</v>
      </c>
      <c r="AL1" s="27" t="s">
        <v>73</v>
      </c>
      <c r="AM1" s="27" t="s">
        <v>43</v>
      </c>
      <c r="AN1" s="27" t="s">
        <v>44</v>
      </c>
      <c r="AO1" s="27" t="s">
        <v>74</v>
      </c>
      <c r="AP1" s="27" t="s">
        <v>128</v>
      </c>
      <c r="AQ1" s="27" t="s">
        <v>129</v>
      </c>
      <c r="AR1" s="27" t="s">
        <v>130</v>
      </c>
      <c r="AS1" s="27" t="s">
        <v>131</v>
      </c>
      <c r="AT1" s="27" t="s">
        <v>132</v>
      </c>
      <c r="AU1" s="27" t="s">
        <v>133</v>
      </c>
      <c r="AV1" s="27" t="s">
        <v>50</v>
      </c>
      <c r="AW1" s="28" t="s">
        <v>57</v>
      </c>
      <c r="AX1" s="27" t="s">
        <v>60</v>
      </c>
      <c r="AY1" s="27" t="s">
        <v>61</v>
      </c>
    </row>
    <row r="2" spans="1:51" ht="15.75" thickTop="1" x14ac:dyDescent="0.25">
      <c r="A2" s="30"/>
    </row>
    <row r="3" spans="1:51" outlineLevel="1" x14ac:dyDescent="0.25">
      <c r="A3" s="48" t="s">
        <v>190</v>
      </c>
      <c r="B3">
        <v>0.32439000000000001</v>
      </c>
      <c r="C3" s="30">
        <v>0</v>
      </c>
      <c r="D3" s="30">
        <v>100000</v>
      </c>
      <c r="E3" s="30">
        <v>0</v>
      </c>
      <c r="F3" s="30">
        <v>0</v>
      </c>
      <c r="G3" s="30">
        <v>0</v>
      </c>
      <c r="H3" s="30">
        <v>0</v>
      </c>
      <c r="I3" s="30">
        <v>0</v>
      </c>
      <c r="J3" s="30">
        <v>0</v>
      </c>
      <c r="K3" s="30">
        <v>0</v>
      </c>
      <c r="L3" s="30">
        <v>0</v>
      </c>
      <c r="M3" s="30">
        <v>0</v>
      </c>
      <c r="N3" s="30">
        <v>0</v>
      </c>
      <c r="O3" s="30">
        <v>0</v>
      </c>
      <c r="P3" s="30">
        <v>0</v>
      </c>
      <c r="Q3" s="30">
        <v>0.76043000000000005</v>
      </c>
      <c r="R3" s="30">
        <v>0</v>
      </c>
      <c r="S3" s="30">
        <v>0</v>
      </c>
      <c r="T3" s="30">
        <v>100000</v>
      </c>
      <c r="U3" s="30">
        <v>0</v>
      </c>
      <c r="V3" s="30">
        <v>0</v>
      </c>
      <c r="W3" s="30">
        <v>0</v>
      </c>
      <c r="X3" s="30">
        <v>0</v>
      </c>
      <c r="Y3" s="30">
        <v>0</v>
      </c>
      <c r="Z3" s="30">
        <v>0</v>
      </c>
      <c r="AA3" s="30">
        <v>0</v>
      </c>
      <c r="AB3" s="30">
        <v>0</v>
      </c>
      <c r="AC3" s="30">
        <v>0</v>
      </c>
      <c r="AD3" s="30">
        <v>0</v>
      </c>
      <c r="AE3" s="30">
        <v>0</v>
      </c>
      <c r="AF3" s="30">
        <v>0</v>
      </c>
      <c r="AG3">
        <v>3.9688000000000001E-2</v>
      </c>
      <c r="AH3" s="30">
        <v>40000</v>
      </c>
      <c r="AI3" s="30">
        <v>0</v>
      </c>
      <c r="AJ3" s="30">
        <v>3.5871E-2</v>
      </c>
      <c r="AK3" s="30">
        <v>100000</v>
      </c>
      <c r="AL3" s="30">
        <v>0</v>
      </c>
      <c r="AM3" s="30">
        <v>0</v>
      </c>
      <c r="AN3" s="30">
        <v>0</v>
      </c>
      <c r="AO3" s="30">
        <v>0</v>
      </c>
      <c r="AP3" s="30">
        <v>0</v>
      </c>
      <c r="AQ3" s="30">
        <v>0</v>
      </c>
      <c r="AR3" s="30">
        <v>0</v>
      </c>
      <c r="AS3" s="30">
        <v>0</v>
      </c>
      <c r="AT3" s="30">
        <v>0</v>
      </c>
      <c r="AU3" s="30">
        <v>0</v>
      </c>
      <c r="AV3" s="30">
        <v>0.76339999999999997</v>
      </c>
      <c r="AW3" s="30">
        <v>0.124</v>
      </c>
      <c r="AX3" s="30">
        <v>0.02</v>
      </c>
      <c r="AY3" s="30">
        <v>0</v>
      </c>
    </row>
    <row r="4" spans="1:51" outlineLevel="1" x14ac:dyDescent="0.25">
      <c r="A4" s="48" t="s">
        <v>196</v>
      </c>
      <c r="B4">
        <v>0.37730000000000002</v>
      </c>
      <c r="C4" s="30">
        <v>0</v>
      </c>
      <c r="D4" s="30">
        <v>100000</v>
      </c>
      <c r="E4" s="30">
        <v>0</v>
      </c>
      <c r="F4" s="30">
        <v>0</v>
      </c>
      <c r="G4" s="30">
        <v>0</v>
      </c>
      <c r="H4" s="30">
        <v>0</v>
      </c>
      <c r="I4" s="30">
        <v>0</v>
      </c>
      <c r="J4" s="30">
        <v>0</v>
      </c>
      <c r="K4" s="30">
        <v>0</v>
      </c>
      <c r="L4" s="30">
        <v>0</v>
      </c>
      <c r="M4" s="30">
        <v>0</v>
      </c>
      <c r="N4" s="30">
        <v>0</v>
      </c>
      <c r="O4" s="30">
        <v>0</v>
      </c>
      <c r="P4" s="30">
        <v>0</v>
      </c>
      <c r="Q4" s="30">
        <v>0.88429000000000002</v>
      </c>
      <c r="R4" s="30">
        <v>0</v>
      </c>
      <c r="S4" s="30">
        <v>0</v>
      </c>
      <c r="T4" s="30">
        <v>100000</v>
      </c>
      <c r="U4" s="30">
        <v>0</v>
      </c>
      <c r="V4" s="30">
        <v>0</v>
      </c>
      <c r="W4" s="30">
        <v>0</v>
      </c>
      <c r="X4" s="30">
        <v>0</v>
      </c>
      <c r="Y4" s="30">
        <v>0</v>
      </c>
      <c r="Z4" s="30">
        <v>0</v>
      </c>
      <c r="AA4" s="30">
        <v>0</v>
      </c>
      <c r="AB4" s="30">
        <v>0</v>
      </c>
      <c r="AC4" s="30">
        <v>0</v>
      </c>
      <c r="AD4" s="30">
        <v>0</v>
      </c>
      <c r="AE4" s="30">
        <v>0</v>
      </c>
      <c r="AF4" s="30">
        <v>0</v>
      </c>
      <c r="AG4">
        <v>3.9688000000000001E-2</v>
      </c>
      <c r="AH4" s="30">
        <v>40000</v>
      </c>
      <c r="AI4" s="30">
        <v>0</v>
      </c>
      <c r="AJ4" s="30">
        <v>3.5871E-2</v>
      </c>
      <c r="AK4" s="30">
        <v>100000</v>
      </c>
      <c r="AL4" s="30">
        <v>0</v>
      </c>
      <c r="AM4" s="30">
        <v>0</v>
      </c>
      <c r="AN4" s="30">
        <v>0</v>
      </c>
      <c r="AO4" s="30">
        <v>0</v>
      </c>
      <c r="AP4" s="30">
        <v>0</v>
      </c>
      <c r="AQ4" s="30">
        <v>0</v>
      </c>
      <c r="AR4" s="30">
        <v>0</v>
      </c>
      <c r="AS4" s="30">
        <v>0</v>
      </c>
      <c r="AT4" s="30">
        <v>0</v>
      </c>
      <c r="AU4" s="30">
        <v>0</v>
      </c>
      <c r="AV4" s="30">
        <v>0.76339999999999997</v>
      </c>
      <c r="AW4" s="30">
        <v>0.16</v>
      </c>
      <c r="AX4" s="30">
        <v>0.02</v>
      </c>
      <c r="AY4" s="30">
        <v>0</v>
      </c>
    </row>
    <row r="5" spans="1:51" outlineLevel="1" x14ac:dyDescent="0.25">
      <c r="A5" s="48" t="s">
        <v>197</v>
      </c>
      <c r="B5">
        <v>0.35749999999999998</v>
      </c>
      <c r="C5" s="30">
        <v>0</v>
      </c>
      <c r="D5" s="30">
        <v>100000</v>
      </c>
      <c r="E5" s="30">
        <v>0</v>
      </c>
      <c r="F5" s="30">
        <v>0</v>
      </c>
      <c r="G5" s="30">
        <v>0</v>
      </c>
      <c r="H5" s="30">
        <v>0</v>
      </c>
      <c r="I5" s="30">
        <v>0</v>
      </c>
      <c r="J5" s="30">
        <v>0</v>
      </c>
      <c r="K5" s="30">
        <v>0</v>
      </c>
      <c r="L5" s="30">
        <v>0</v>
      </c>
      <c r="M5" s="30">
        <v>0</v>
      </c>
      <c r="N5" s="30">
        <v>0</v>
      </c>
      <c r="O5" s="30">
        <v>0</v>
      </c>
      <c r="P5" s="30">
        <v>0</v>
      </c>
      <c r="Q5" s="30">
        <v>0.88549999999999995</v>
      </c>
      <c r="R5" s="30">
        <v>0</v>
      </c>
      <c r="S5" s="30">
        <v>0</v>
      </c>
      <c r="T5" s="30">
        <v>100000</v>
      </c>
      <c r="U5" s="30">
        <v>0</v>
      </c>
      <c r="V5" s="30">
        <v>0</v>
      </c>
      <c r="W5" s="30">
        <v>0</v>
      </c>
      <c r="X5" s="30">
        <v>0</v>
      </c>
      <c r="Y5" s="30">
        <v>0</v>
      </c>
      <c r="Z5" s="30">
        <v>0</v>
      </c>
      <c r="AA5" s="30">
        <v>0</v>
      </c>
      <c r="AB5" s="30">
        <v>0</v>
      </c>
      <c r="AC5" s="30">
        <v>0</v>
      </c>
      <c r="AD5" s="30">
        <v>0</v>
      </c>
      <c r="AE5" s="30">
        <v>0</v>
      </c>
      <c r="AF5" s="30">
        <v>0</v>
      </c>
      <c r="AG5">
        <v>3.9688000000000001E-2</v>
      </c>
      <c r="AH5" s="30">
        <v>40000</v>
      </c>
      <c r="AI5" s="30">
        <v>0</v>
      </c>
      <c r="AJ5" s="30">
        <v>3.5871E-2</v>
      </c>
      <c r="AK5" s="30">
        <v>100000</v>
      </c>
      <c r="AL5" s="30">
        <v>0</v>
      </c>
      <c r="AM5" s="30">
        <v>0</v>
      </c>
      <c r="AN5" s="30">
        <v>0</v>
      </c>
      <c r="AO5" s="30">
        <v>0</v>
      </c>
      <c r="AP5" s="30">
        <v>0</v>
      </c>
      <c r="AQ5" s="30">
        <v>0</v>
      </c>
      <c r="AR5" s="30">
        <v>0</v>
      </c>
      <c r="AS5" s="30">
        <v>0</v>
      </c>
      <c r="AT5" s="30">
        <v>0</v>
      </c>
      <c r="AU5" s="30">
        <v>0</v>
      </c>
      <c r="AV5" s="30">
        <v>0.76339999999999997</v>
      </c>
      <c r="AW5" s="30">
        <v>0.16300000000000001</v>
      </c>
      <c r="AX5" s="30">
        <v>0.02</v>
      </c>
      <c r="AY5" s="30">
        <v>0</v>
      </c>
    </row>
    <row r="6" spans="1:51" outlineLevel="1" x14ac:dyDescent="0.25">
      <c r="A6" s="48" t="s">
        <v>183</v>
      </c>
      <c r="B6" s="30">
        <v>0.37980000000000003</v>
      </c>
      <c r="C6" s="30">
        <v>4000</v>
      </c>
      <c r="D6" s="30">
        <v>0</v>
      </c>
      <c r="E6" s="30">
        <v>0.40539999999999998</v>
      </c>
      <c r="F6" s="30">
        <v>100000</v>
      </c>
      <c r="G6" s="30">
        <v>0</v>
      </c>
      <c r="H6" s="30">
        <v>0</v>
      </c>
      <c r="I6" s="30">
        <v>0</v>
      </c>
      <c r="J6" s="30">
        <v>0</v>
      </c>
      <c r="K6" s="30">
        <v>0</v>
      </c>
      <c r="L6" s="30">
        <v>0</v>
      </c>
      <c r="M6" s="30">
        <v>0</v>
      </c>
      <c r="N6" s="30">
        <v>0</v>
      </c>
      <c r="O6" s="30">
        <v>0</v>
      </c>
      <c r="P6" s="30">
        <v>0</v>
      </c>
      <c r="Q6" s="30">
        <v>0.85709999999999997</v>
      </c>
      <c r="R6" s="30">
        <v>0.18390000000000001</v>
      </c>
      <c r="S6" s="30">
        <v>0</v>
      </c>
      <c r="T6" s="30">
        <v>100000</v>
      </c>
      <c r="U6" s="30">
        <v>0</v>
      </c>
      <c r="V6" s="30">
        <v>0</v>
      </c>
      <c r="W6" s="30">
        <v>0</v>
      </c>
      <c r="X6" s="30">
        <v>0</v>
      </c>
      <c r="Y6" s="30">
        <v>0</v>
      </c>
      <c r="Z6" s="30">
        <v>0</v>
      </c>
      <c r="AA6" s="30">
        <v>0</v>
      </c>
      <c r="AB6" s="30">
        <v>0</v>
      </c>
      <c r="AC6" s="30">
        <v>0</v>
      </c>
      <c r="AD6" s="30">
        <v>0</v>
      </c>
      <c r="AE6" s="30">
        <v>0</v>
      </c>
      <c r="AF6" s="30">
        <v>0</v>
      </c>
      <c r="AG6" s="30">
        <v>4.1599999999999998E-2</v>
      </c>
      <c r="AH6" s="30">
        <v>0</v>
      </c>
      <c r="AI6" s="30">
        <v>49.315100000000001</v>
      </c>
      <c r="AJ6" s="30">
        <v>1.9900000000000001E-2</v>
      </c>
      <c r="AK6" s="30">
        <v>0</v>
      </c>
      <c r="AL6" s="30">
        <v>100000</v>
      </c>
      <c r="AM6" s="30">
        <v>0</v>
      </c>
      <c r="AN6" s="30">
        <v>0</v>
      </c>
      <c r="AO6" s="30">
        <v>0</v>
      </c>
      <c r="AP6" s="30">
        <v>0</v>
      </c>
      <c r="AQ6" s="30">
        <v>0</v>
      </c>
      <c r="AR6" s="30">
        <v>0</v>
      </c>
      <c r="AS6" s="30">
        <v>0</v>
      </c>
      <c r="AT6" s="30">
        <v>0</v>
      </c>
      <c r="AU6" s="30">
        <v>0</v>
      </c>
      <c r="AV6" s="30">
        <v>0.71609999999999996</v>
      </c>
      <c r="AW6" s="30">
        <v>0.13</v>
      </c>
      <c r="AX6" s="30">
        <v>0.02</v>
      </c>
      <c r="AY6" s="30">
        <v>0</v>
      </c>
    </row>
    <row r="7" spans="1:51" outlineLevel="1" x14ac:dyDescent="0.25">
      <c r="A7" s="48" t="s">
        <v>182</v>
      </c>
      <c r="B7" s="30">
        <v>0.32290000000000002</v>
      </c>
      <c r="C7" s="30">
        <v>4000</v>
      </c>
      <c r="D7" s="30">
        <v>0</v>
      </c>
      <c r="E7" s="30">
        <v>0.34460000000000002</v>
      </c>
      <c r="F7" s="30">
        <v>100000</v>
      </c>
      <c r="G7" s="30">
        <v>0</v>
      </c>
      <c r="H7" s="30">
        <v>0</v>
      </c>
      <c r="I7" s="30">
        <v>0</v>
      </c>
      <c r="J7" s="30">
        <v>0</v>
      </c>
      <c r="K7" s="30">
        <v>0</v>
      </c>
      <c r="L7" s="30">
        <v>0</v>
      </c>
      <c r="M7" s="30">
        <v>0</v>
      </c>
      <c r="N7" s="30">
        <v>0</v>
      </c>
      <c r="O7" s="30">
        <v>0</v>
      </c>
      <c r="P7" s="30">
        <v>0</v>
      </c>
      <c r="Q7" s="30">
        <v>0.72860000000000003</v>
      </c>
      <c r="R7" s="30">
        <v>0.15629999999999999</v>
      </c>
      <c r="S7" s="30">
        <v>0</v>
      </c>
      <c r="T7" s="30">
        <v>100000</v>
      </c>
      <c r="U7" s="30">
        <v>0</v>
      </c>
      <c r="V7" s="30">
        <v>0</v>
      </c>
      <c r="W7" s="30">
        <v>0</v>
      </c>
      <c r="X7" s="30">
        <v>0</v>
      </c>
      <c r="Y7" s="30">
        <v>0</v>
      </c>
      <c r="Z7" s="30">
        <v>0</v>
      </c>
      <c r="AA7" s="30">
        <v>0</v>
      </c>
      <c r="AB7" s="30">
        <v>0</v>
      </c>
      <c r="AC7" s="30">
        <v>0</v>
      </c>
      <c r="AD7" s="30">
        <v>0</v>
      </c>
      <c r="AE7" s="30">
        <v>0</v>
      </c>
      <c r="AF7" s="30">
        <v>0</v>
      </c>
      <c r="AG7" s="30">
        <v>4.1200000000000001E-2</v>
      </c>
      <c r="AH7" s="30">
        <v>0</v>
      </c>
      <c r="AI7" s="30">
        <v>49.315100000000001</v>
      </c>
      <c r="AJ7" s="30">
        <v>1.9699999999999999E-2</v>
      </c>
      <c r="AK7" s="30">
        <v>0</v>
      </c>
      <c r="AL7" s="30">
        <v>100000</v>
      </c>
      <c r="AM7" s="30">
        <v>0</v>
      </c>
      <c r="AN7" s="30">
        <v>0</v>
      </c>
      <c r="AO7" s="30">
        <v>0</v>
      </c>
      <c r="AP7" s="30">
        <v>0</v>
      </c>
      <c r="AQ7" s="30">
        <v>0</v>
      </c>
      <c r="AR7" s="30">
        <v>0</v>
      </c>
      <c r="AS7" s="30">
        <v>0</v>
      </c>
      <c r="AT7" s="30">
        <v>0</v>
      </c>
      <c r="AU7" s="30">
        <v>0</v>
      </c>
      <c r="AV7" s="30">
        <v>0.70830000000000004</v>
      </c>
      <c r="AW7" s="30">
        <v>0.08</v>
      </c>
      <c r="AX7" s="30">
        <v>0.02</v>
      </c>
      <c r="AY7" s="30">
        <v>0</v>
      </c>
    </row>
    <row r="8" spans="1:51" outlineLevel="1" x14ac:dyDescent="0.25">
      <c r="A8" s="48" t="s">
        <v>188</v>
      </c>
      <c r="B8" s="30">
        <v>0.34843000000000002</v>
      </c>
      <c r="C8" s="30">
        <v>4000</v>
      </c>
      <c r="D8" s="30">
        <v>0</v>
      </c>
      <c r="E8" s="30">
        <v>0.37186000000000002</v>
      </c>
      <c r="F8" s="30">
        <v>100000</v>
      </c>
      <c r="G8" s="30">
        <v>0</v>
      </c>
      <c r="H8" s="30">
        <v>0</v>
      </c>
      <c r="I8" s="30">
        <v>0</v>
      </c>
      <c r="J8" s="30">
        <v>0</v>
      </c>
      <c r="K8" s="30">
        <v>0</v>
      </c>
      <c r="L8" s="30">
        <v>0</v>
      </c>
      <c r="M8" s="30">
        <v>0</v>
      </c>
      <c r="N8" s="30">
        <v>0</v>
      </c>
      <c r="O8" s="30">
        <v>0</v>
      </c>
      <c r="P8" s="30">
        <v>0</v>
      </c>
      <c r="Q8" s="30">
        <v>0.77994280000000005</v>
      </c>
      <c r="R8" s="30">
        <v>0.16730349999999999</v>
      </c>
      <c r="S8" s="30">
        <v>0</v>
      </c>
      <c r="T8" s="30">
        <v>100000</v>
      </c>
      <c r="U8" s="30">
        <v>0</v>
      </c>
      <c r="V8" s="30">
        <v>0</v>
      </c>
      <c r="W8" s="30">
        <v>0</v>
      </c>
      <c r="X8" s="30">
        <v>0</v>
      </c>
      <c r="Y8" s="30">
        <v>0</v>
      </c>
      <c r="Z8" s="30">
        <v>0</v>
      </c>
      <c r="AA8" s="30">
        <v>0</v>
      </c>
      <c r="AB8" s="30">
        <v>0</v>
      </c>
      <c r="AC8" s="30">
        <v>0</v>
      </c>
      <c r="AD8" s="30">
        <v>0</v>
      </c>
      <c r="AE8" s="30">
        <v>0</v>
      </c>
      <c r="AF8" s="30">
        <v>0</v>
      </c>
      <c r="AG8" s="30">
        <v>4.1200000000000001E-2</v>
      </c>
      <c r="AH8" s="30">
        <v>0</v>
      </c>
      <c r="AI8" s="30">
        <v>49.315100000000001</v>
      </c>
      <c r="AJ8" s="30">
        <v>1.9699999999999999E-2</v>
      </c>
      <c r="AK8" s="30">
        <v>0</v>
      </c>
      <c r="AL8" s="30">
        <v>1000000</v>
      </c>
      <c r="AM8" s="30">
        <v>0</v>
      </c>
      <c r="AN8" s="30">
        <v>0</v>
      </c>
      <c r="AO8" s="30">
        <v>0</v>
      </c>
      <c r="AP8" s="30">
        <v>0</v>
      </c>
      <c r="AQ8" s="30">
        <v>0</v>
      </c>
      <c r="AR8" s="30">
        <v>0</v>
      </c>
      <c r="AS8" s="30">
        <v>0</v>
      </c>
      <c r="AT8" s="30">
        <v>0</v>
      </c>
      <c r="AU8" s="30">
        <v>0</v>
      </c>
      <c r="AV8" s="30">
        <v>0.70830000000000004</v>
      </c>
      <c r="AW8" s="30">
        <v>0.18</v>
      </c>
      <c r="AX8" s="30">
        <v>0.02</v>
      </c>
      <c r="AY8" s="30">
        <v>0</v>
      </c>
    </row>
    <row r="9" spans="1:51" outlineLevel="1" x14ac:dyDescent="0.25">
      <c r="A9" s="48" t="s">
        <v>184</v>
      </c>
      <c r="B9" s="30">
        <v>0.33169999999999999</v>
      </c>
      <c r="C9" s="30">
        <v>0</v>
      </c>
      <c r="D9" s="30">
        <v>3.2877000000000001</v>
      </c>
      <c r="E9" s="30">
        <v>0.3695</v>
      </c>
      <c r="F9" s="30">
        <v>0</v>
      </c>
      <c r="G9" s="30">
        <v>100000</v>
      </c>
      <c r="H9" s="30">
        <v>0</v>
      </c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30">
        <v>0</v>
      </c>
      <c r="O9" s="30">
        <v>0</v>
      </c>
      <c r="P9" s="30">
        <v>0</v>
      </c>
      <c r="Q9" s="30">
        <v>0.91300000000000003</v>
      </c>
      <c r="R9" s="30">
        <v>0.18279999999999999</v>
      </c>
      <c r="S9" s="30">
        <v>0</v>
      </c>
      <c r="T9" s="30">
        <v>100000</v>
      </c>
      <c r="U9" s="30">
        <v>0</v>
      </c>
      <c r="V9" s="30">
        <v>0</v>
      </c>
      <c r="W9" s="30">
        <v>0</v>
      </c>
      <c r="X9" s="30">
        <v>0</v>
      </c>
      <c r="Y9" s="30">
        <v>0</v>
      </c>
      <c r="Z9" s="30">
        <v>0</v>
      </c>
      <c r="AA9" s="30">
        <v>0</v>
      </c>
      <c r="AB9" s="30">
        <v>0</v>
      </c>
      <c r="AC9" s="30">
        <v>0</v>
      </c>
      <c r="AD9" s="30">
        <v>0</v>
      </c>
      <c r="AE9" s="30">
        <v>0</v>
      </c>
      <c r="AF9" s="30">
        <v>0</v>
      </c>
      <c r="AG9" s="30">
        <v>0</v>
      </c>
      <c r="AH9" s="30">
        <v>0</v>
      </c>
      <c r="AI9" s="30">
        <v>0</v>
      </c>
      <c r="AJ9" s="30">
        <v>0</v>
      </c>
      <c r="AK9" s="30">
        <v>0</v>
      </c>
      <c r="AL9" s="30">
        <v>0</v>
      </c>
      <c r="AM9" s="30">
        <v>0</v>
      </c>
      <c r="AN9" s="30">
        <v>0</v>
      </c>
      <c r="AO9" s="30">
        <v>0</v>
      </c>
      <c r="AP9" s="30">
        <v>0</v>
      </c>
      <c r="AQ9" s="30">
        <v>0</v>
      </c>
      <c r="AR9" s="30">
        <v>0</v>
      </c>
      <c r="AS9" s="30">
        <v>0</v>
      </c>
      <c r="AT9" s="30">
        <v>0</v>
      </c>
      <c r="AU9" s="30">
        <v>0</v>
      </c>
      <c r="AV9" s="30">
        <v>0</v>
      </c>
      <c r="AW9" s="30">
        <v>9.5000000000000001E-2</v>
      </c>
      <c r="AX9" s="30">
        <v>0</v>
      </c>
      <c r="AY9" s="30">
        <v>0</v>
      </c>
    </row>
    <row r="10" spans="1:51" outlineLevel="1" x14ac:dyDescent="0.25">
      <c r="A10" s="48" t="s">
        <v>185</v>
      </c>
      <c r="B10" s="30">
        <v>0.34044999999999997</v>
      </c>
      <c r="C10" s="30">
        <v>0</v>
      </c>
      <c r="D10" s="30">
        <v>10.959</v>
      </c>
      <c r="E10" s="30">
        <v>0.34771000000000002</v>
      </c>
      <c r="F10" s="30">
        <v>0</v>
      </c>
      <c r="G10" s="30">
        <v>100000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0">
        <v>0</v>
      </c>
      <c r="Q10" s="30">
        <v>0.90805000000000002</v>
      </c>
      <c r="R10" s="30">
        <v>0</v>
      </c>
      <c r="S10" s="30">
        <v>0</v>
      </c>
      <c r="T10" s="30">
        <v>0</v>
      </c>
      <c r="U10" s="30">
        <v>0</v>
      </c>
      <c r="V10" s="30">
        <v>0</v>
      </c>
      <c r="W10" s="30">
        <v>0</v>
      </c>
      <c r="X10" s="30">
        <v>0</v>
      </c>
      <c r="Y10" s="30">
        <v>0</v>
      </c>
      <c r="Z10" s="30">
        <v>0</v>
      </c>
      <c r="AA10" s="30">
        <v>0</v>
      </c>
      <c r="AB10" s="30">
        <v>0</v>
      </c>
      <c r="AC10" s="30">
        <v>0</v>
      </c>
      <c r="AD10" s="30">
        <v>0</v>
      </c>
      <c r="AE10" s="30">
        <v>0</v>
      </c>
      <c r="AF10" s="30">
        <v>0</v>
      </c>
      <c r="AG10" s="30">
        <v>0</v>
      </c>
      <c r="AH10" s="30">
        <v>0</v>
      </c>
      <c r="AI10" s="30">
        <v>0</v>
      </c>
      <c r="AJ10" s="30">
        <v>0</v>
      </c>
      <c r="AK10" s="30">
        <v>0</v>
      </c>
      <c r="AL10" s="30">
        <v>0</v>
      </c>
      <c r="AM10" s="30">
        <v>0</v>
      </c>
      <c r="AN10" s="30">
        <v>0</v>
      </c>
      <c r="AO10" s="30">
        <v>0</v>
      </c>
      <c r="AP10" s="30">
        <v>0</v>
      </c>
      <c r="AQ10" s="30">
        <v>0</v>
      </c>
      <c r="AR10" s="30">
        <v>0</v>
      </c>
      <c r="AS10" s="30">
        <v>0</v>
      </c>
      <c r="AT10" s="30">
        <v>0</v>
      </c>
      <c r="AU10" s="30">
        <v>0</v>
      </c>
      <c r="AV10" s="30">
        <v>0</v>
      </c>
      <c r="AW10" s="30">
        <v>0.12</v>
      </c>
      <c r="AX10" s="30">
        <v>0</v>
      </c>
      <c r="AY10" s="30">
        <v>0</v>
      </c>
    </row>
    <row r="11" spans="1:51" outlineLevel="1" x14ac:dyDescent="0.25">
      <c r="A11" s="48" t="s">
        <v>191</v>
      </c>
      <c r="B11" s="30">
        <v>0.31040000000000001</v>
      </c>
      <c r="C11" s="30">
        <v>0</v>
      </c>
      <c r="D11" s="30">
        <v>100000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0.8639</v>
      </c>
      <c r="R11" s="30">
        <v>0</v>
      </c>
      <c r="S11" s="30">
        <v>0</v>
      </c>
      <c r="T11" s="30">
        <v>0</v>
      </c>
      <c r="U11" s="30">
        <v>0</v>
      </c>
      <c r="V11" s="30">
        <v>0</v>
      </c>
      <c r="W11" s="30">
        <v>0</v>
      </c>
      <c r="X11" s="30">
        <v>0</v>
      </c>
      <c r="Y11" s="30">
        <v>0</v>
      </c>
      <c r="Z11" s="30">
        <v>0</v>
      </c>
      <c r="AA11" s="30">
        <v>0</v>
      </c>
      <c r="AB11" s="30">
        <v>0</v>
      </c>
      <c r="AC11" s="30">
        <v>0</v>
      </c>
      <c r="AD11" s="30">
        <v>0</v>
      </c>
      <c r="AE11" s="30">
        <v>0</v>
      </c>
      <c r="AF11" s="30">
        <v>0</v>
      </c>
      <c r="AG11" s="30">
        <v>0</v>
      </c>
      <c r="AH11" s="30">
        <v>0</v>
      </c>
      <c r="AI11" s="30">
        <v>0</v>
      </c>
      <c r="AJ11" s="30">
        <v>0</v>
      </c>
      <c r="AK11" s="30">
        <v>0</v>
      </c>
      <c r="AL11" s="30">
        <v>0</v>
      </c>
      <c r="AM11" s="30">
        <v>0</v>
      </c>
      <c r="AN11" s="30">
        <v>0</v>
      </c>
      <c r="AO11" s="30">
        <v>0</v>
      </c>
      <c r="AP11" s="30">
        <v>0</v>
      </c>
      <c r="AQ11" s="30">
        <v>0</v>
      </c>
      <c r="AR11" s="30">
        <v>0</v>
      </c>
      <c r="AS11" s="30">
        <v>0</v>
      </c>
      <c r="AT11" s="30">
        <v>0</v>
      </c>
      <c r="AU11" s="30">
        <v>0</v>
      </c>
      <c r="AV11" s="30">
        <v>0</v>
      </c>
      <c r="AW11" s="30">
        <v>0.14000000000000001</v>
      </c>
      <c r="AX11" s="30">
        <v>0.06</v>
      </c>
      <c r="AY11" s="30">
        <v>0</v>
      </c>
    </row>
    <row r="12" spans="1:51" outlineLevel="1" x14ac:dyDescent="0.25">
      <c r="A12" s="48" t="s">
        <v>192</v>
      </c>
      <c r="B12" s="30">
        <v>0.36520000000000002</v>
      </c>
      <c r="C12" s="30">
        <v>0</v>
      </c>
      <c r="D12" s="30">
        <v>100000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1.0164</v>
      </c>
      <c r="R12" s="30">
        <v>0</v>
      </c>
      <c r="S12" s="30">
        <v>0</v>
      </c>
      <c r="T12" s="30">
        <v>0</v>
      </c>
      <c r="U12" s="30">
        <v>0</v>
      </c>
      <c r="V12" s="30">
        <v>0</v>
      </c>
      <c r="W12" s="30">
        <v>0</v>
      </c>
      <c r="X12" s="30">
        <v>0</v>
      </c>
      <c r="Y12" s="30">
        <v>0</v>
      </c>
      <c r="Z12" s="30">
        <v>0</v>
      </c>
      <c r="AA12" s="30">
        <v>0</v>
      </c>
      <c r="AB12" s="30">
        <v>0</v>
      </c>
      <c r="AC12" s="30">
        <v>0</v>
      </c>
      <c r="AD12" s="30">
        <v>0</v>
      </c>
      <c r="AE12" s="30">
        <v>0</v>
      </c>
      <c r="AF12" s="30">
        <v>0</v>
      </c>
      <c r="AG12" s="30">
        <v>0</v>
      </c>
      <c r="AH12" s="30">
        <v>0</v>
      </c>
      <c r="AI12" s="30">
        <v>0</v>
      </c>
      <c r="AJ12" s="30">
        <v>0</v>
      </c>
      <c r="AK12" s="30">
        <v>0</v>
      </c>
      <c r="AL12" s="30">
        <v>0</v>
      </c>
      <c r="AM12" s="30">
        <v>0</v>
      </c>
      <c r="AN12" s="30">
        <v>0</v>
      </c>
      <c r="AO12" s="30">
        <v>0</v>
      </c>
      <c r="AP12" s="30">
        <v>0</v>
      </c>
      <c r="AQ12" s="30">
        <v>0</v>
      </c>
      <c r="AR12" s="30">
        <v>0</v>
      </c>
      <c r="AS12" s="30">
        <v>0</v>
      </c>
      <c r="AT12" s="30">
        <v>0</v>
      </c>
      <c r="AU12" s="30">
        <v>0</v>
      </c>
      <c r="AV12" s="30">
        <v>0</v>
      </c>
      <c r="AW12" s="30">
        <v>0.17</v>
      </c>
      <c r="AX12" s="30">
        <v>0.06</v>
      </c>
      <c r="AY12" s="30">
        <v>0</v>
      </c>
    </row>
    <row r="13" spans="1:51" outlineLevel="1" x14ac:dyDescent="0.25">
      <c r="A13" s="48" t="s">
        <v>194</v>
      </c>
      <c r="B13" s="30">
        <v>0.27</v>
      </c>
      <c r="C13" s="30">
        <v>0</v>
      </c>
      <c r="D13" s="30">
        <v>100000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30">
        <v>0</v>
      </c>
      <c r="P13" s="30">
        <v>0</v>
      </c>
      <c r="Q13" s="30">
        <v>0.62</v>
      </c>
      <c r="S13" s="30">
        <v>0</v>
      </c>
      <c r="T13" s="30">
        <v>0</v>
      </c>
      <c r="U13" s="30">
        <v>0</v>
      </c>
      <c r="V13" s="30">
        <v>0</v>
      </c>
      <c r="W13" s="30">
        <v>0</v>
      </c>
      <c r="X13" s="30">
        <v>0</v>
      </c>
      <c r="Y13" s="30">
        <v>0</v>
      </c>
      <c r="Z13" s="30">
        <v>0</v>
      </c>
      <c r="AA13" s="30">
        <v>0</v>
      </c>
      <c r="AB13" s="30">
        <v>0</v>
      </c>
      <c r="AC13" s="30">
        <v>0</v>
      </c>
      <c r="AD13" s="30">
        <v>0</v>
      </c>
      <c r="AE13" s="30">
        <v>0</v>
      </c>
      <c r="AF13" s="30">
        <v>0</v>
      </c>
      <c r="AG13" s="30">
        <v>0</v>
      </c>
      <c r="AH13" s="30">
        <v>0</v>
      </c>
      <c r="AI13" s="30">
        <v>0</v>
      </c>
      <c r="AJ13" s="30">
        <v>0</v>
      </c>
      <c r="AK13" s="30">
        <v>0</v>
      </c>
      <c r="AL13" s="30">
        <v>0</v>
      </c>
      <c r="AM13" s="30">
        <v>0</v>
      </c>
      <c r="AN13" s="30">
        <v>0</v>
      </c>
      <c r="AO13" s="30">
        <v>0</v>
      </c>
      <c r="AP13" s="30">
        <v>0</v>
      </c>
      <c r="AQ13" s="30">
        <v>0</v>
      </c>
      <c r="AR13" s="30">
        <v>0</v>
      </c>
      <c r="AS13" s="30">
        <v>0</v>
      </c>
      <c r="AT13" s="30">
        <v>0</v>
      </c>
      <c r="AU13" s="30">
        <v>0</v>
      </c>
      <c r="AV13" s="30">
        <v>0</v>
      </c>
      <c r="AW13" s="30">
        <v>8.5000000000000006E-2</v>
      </c>
      <c r="AX13" s="30">
        <v>0</v>
      </c>
      <c r="AY13" s="30">
        <v>0</v>
      </c>
    </row>
    <row r="14" spans="1:51" outlineLevel="1" x14ac:dyDescent="0.25">
      <c r="A14" s="48" t="s">
        <v>193</v>
      </c>
      <c r="B14" s="30">
        <v>0.28270000000000001</v>
      </c>
      <c r="C14" s="30">
        <v>0</v>
      </c>
      <c r="D14" s="30">
        <v>11</v>
      </c>
      <c r="E14" s="30">
        <v>0.374</v>
      </c>
      <c r="F14" s="30">
        <v>0</v>
      </c>
      <c r="G14" s="30">
        <v>100000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0">
        <v>0</v>
      </c>
      <c r="O14" s="30">
        <v>0</v>
      </c>
      <c r="P14" s="30">
        <v>0</v>
      </c>
      <c r="Q14" s="30">
        <v>1.0449999999999999</v>
      </c>
      <c r="R14" s="30">
        <v>0</v>
      </c>
      <c r="S14" s="30">
        <v>0</v>
      </c>
      <c r="T14" s="30">
        <v>0</v>
      </c>
      <c r="U14" s="30">
        <v>0</v>
      </c>
      <c r="V14" s="30">
        <v>0</v>
      </c>
      <c r="W14" s="30">
        <v>0</v>
      </c>
      <c r="X14" s="30">
        <v>0</v>
      </c>
      <c r="Y14" s="30">
        <v>0</v>
      </c>
      <c r="Z14" s="30">
        <v>0</v>
      </c>
      <c r="AA14" s="30">
        <v>0</v>
      </c>
      <c r="AB14" s="30">
        <v>0</v>
      </c>
      <c r="AC14" s="30">
        <v>0</v>
      </c>
      <c r="AD14" s="30">
        <v>0</v>
      </c>
      <c r="AE14" s="30">
        <v>0</v>
      </c>
      <c r="AF14" s="30">
        <v>0</v>
      </c>
      <c r="AG14" s="30">
        <v>0</v>
      </c>
      <c r="AH14" s="30">
        <v>0</v>
      </c>
      <c r="AI14" s="30">
        <v>0</v>
      </c>
      <c r="AJ14" s="30">
        <v>0</v>
      </c>
      <c r="AK14" s="30">
        <v>0</v>
      </c>
      <c r="AL14" s="30">
        <v>0</v>
      </c>
      <c r="AM14" s="30">
        <v>0</v>
      </c>
      <c r="AN14" s="30">
        <v>0</v>
      </c>
      <c r="AO14" s="30">
        <v>0</v>
      </c>
      <c r="AP14" s="30">
        <v>0</v>
      </c>
      <c r="AQ14" s="30">
        <v>0</v>
      </c>
      <c r="AR14" s="30">
        <v>0</v>
      </c>
      <c r="AS14" s="30">
        <v>0</v>
      </c>
      <c r="AT14" s="30">
        <v>0</v>
      </c>
      <c r="AU14" s="30">
        <v>0</v>
      </c>
      <c r="AV14" s="30">
        <v>0</v>
      </c>
      <c r="AW14" s="30">
        <v>0.03</v>
      </c>
    </row>
    <row r="15" spans="1:51" outlineLevel="1" x14ac:dyDescent="0.25">
      <c r="A15" s="48" t="s">
        <v>186</v>
      </c>
      <c r="B15" s="30">
        <v>0.36059999999999998</v>
      </c>
      <c r="C15" s="30">
        <v>0</v>
      </c>
      <c r="D15" s="30">
        <v>11</v>
      </c>
      <c r="E15" s="30">
        <v>0.3861</v>
      </c>
      <c r="F15" s="30">
        <v>0</v>
      </c>
      <c r="G15" s="30">
        <v>100000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30">
        <v>1.0669999999999999</v>
      </c>
      <c r="R15" s="30">
        <v>0</v>
      </c>
      <c r="S15" s="30">
        <v>0</v>
      </c>
      <c r="T15" s="30">
        <v>0</v>
      </c>
      <c r="U15" s="30">
        <v>0</v>
      </c>
      <c r="V15" s="30">
        <v>0</v>
      </c>
      <c r="W15" s="30">
        <v>0</v>
      </c>
      <c r="X15" s="30">
        <v>0</v>
      </c>
      <c r="Y15" s="30">
        <v>0</v>
      </c>
      <c r="Z15" s="30">
        <v>0</v>
      </c>
      <c r="AA15" s="30">
        <v>0</v>
      </c>
      <c r="AB15" s="30">
        <v>0</v>
      </c>
      <c r="AC15" s="30">
        <v>0</v>
      </c>
      <c r="AD15" s="30">
        <v>0</v>
      </c>
      <c r="AE15" s="30">
        <v>0</v>
      </c>
      <c r="AF15" s="30">
        <v>0</v>
      </c>
      <c r="AG15" s="30">
        <v>0</v>
      </c>
      <c r="AH15" s="30">
        <v>0</v>
      </c>
      <c r="AI15" s="30">
        <v>0</v>
      </c>
      <c r="AJ15" s="30">
        <v>0</v>
      </c>
      <c r="AK15" s="30">
        <v>0</v>
      </c>
      <c r="AL15" s="30">
        <v>0</v>
      </c>
      <c r="AM15" s="30">
        <v>0</v>
      </c>
      <c r="AN15" s="30">
        <v>0</v>
      </c>
      <c r="AO15" s="30">
        <v>0</v>
      </c>
      <c r="AP15" s="30">
        <v>0</v>
      </c>
      <c r="AQ15" s="30">
        <v>0</v>
      </c>
      <c r="AR15" s="30">
        <v>0</v>
      </c>
      <c r="AS15" s="30">
        <v>0</v>
      </c>
      <c r="AT15" s="30">
        <v>0</v>
      </c>
      <c r="AU15" s="30">
        <v>0</v>
      </c>
      <c r="AV15" s="30">
        <v>0</v>
      </c>
      <c r="AW15" s="30">
        <v>0.1</v>
      </c>
      <c r="AX15" s="30">
        <v>0</v>
      </c>
      <c r="AY15" s="30">
        <v>0</v>
      </c>
    </row>
    <row r="16" spans="1:51" outlineLevel="1" x14ac:dyDescent="0.25">
      <c r="A16" s="48" t="s">
        <v>187</v>
      </c>
    </row>
    <row r="17" spans="1:51" x14ac:dyDescent="0.25">
      <c r="A17" s="48" t="s">
        <v>181</v>
      </c>
    </row>
    <row r="18" spans="1:51" outlineLevel="1" x14ac:dyDescent="0.25">
      <c r="A18" s="48" t="s">
        <v>174</v>
      </c>
      <c r="B18" s="30">
        <v>0.31929999999999997</v>
      </c>
      <c r="C18" s="30">
        <v>0</v>
      </c>
      <c r="D18" s="30">
        <v>100000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0">
        <v>0.70469999999999999</v>
      </c>
      <c r="R18" s="30">
        <v>0.1749</v>
      </c>
      <c r="S18" s="30">
        <v>0</v>
      </c>
      <c r="T18" s="30">
        <v>100000</v>
      </c>
      <c r="U18" s="30">
        <v>0</v>
      </c>
      <c r="V18" s="30">
        <v>0</v>
      </c>
      <c r="W18" s="30">
        <v>0</v>
      </c>
      <c r="X18" s="30">
        <v>0</v>
      </c>
      <c r="Y18" s="30">
        <v>0</v>
      </c>
      <c r="Z18" s="30">
        <v>0</v>
      </c>
      <c r="AA18" s="30">
        <v>0</v>
      </c>
      <c r="AB18" s="30">
        <v>0</v>
      </c>
      <c r="AC18" s="30">
        <v>0</v>
      </c>
      <c r="AD18" s="30">
        <v>0</v>
      </c>
      <c r="AE18" s="30">
        <v>0</v>
      </c>
      <c r="AF18" s="30">
        <v>0</v>
      </c>
      <c r="AG18" s="30">
        <v>3.5090900000000001E-2</v>
      </c>
      <c r="AH18" s="30">
        <v>40000</v>
      </c>
      <c r="AI18" s="30">
        <v>0</v>
      </c>
      <c r="AJ18" s="30">
        <v>3.1718000000000003E-2</v>
      </c>
      <c r="AK18" s="30">
        <v>100000</v>
      </c>
      <c r="AL18" s="30">
        <v>0</v>
      </c>
      <c r="AM18" s="30">
        <v>0</v>
      </c>
      <c r="AN18" s="30">
        <v>0</v>
      </c>
      <c r="AO18" s="30">
        <v>0</v>
      </c>
      <c r="AP18" s="30">
        <v>0</v>
      </c>
      <c r="AQ18" s="30">
        <v>0</v>
      </c>
      <c r="AR18" s="30">
        <v>0</v>
      </c>
      <c r="AS18" s="30">
        <v>0</v>
      </c>
      <c r="AT18" s="30">
        <v>0</v>
      </c>
      <c r="AU18" s="30">
        <v>0</v>
      </c>
      <c r="AV18" s="30">
        <v>0.6633</v>
      </c>
      <c r="AW18" s="30">
        <v>0.14199999999999999</v>
      </c>
      <c r="AX18" s="30">
        <v>4.4999999999999997E-3</v>
      </c>
      <c r="AY18">
        <v>50.05</v>
      </c>
    </row>
    <row r="19" spans="1:51" outlineLevel="1" x14ac:dyDescent="0.25">
      <c r="A19" s="48" t="s">
        <v>169</v>
      </c>
      <c r="B19" s="30">
        <v>0.33050000000000002</v>
      </c>
      <c r="C19" s="30">
        <v>0</v>
      </c>
      <c r="D19" s="30">
        <v>100000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0.72940000000000005</v>
      </c>
      <c r="R19" s="30">
        <v>0.18110000000000001</v>
      </c>
      <c r="S19" s="30">
        <v>0</v>
      </c>
      <c r="T19" s="30">
        <v>100000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0">
        <v>0</v>
      </c>
      <c r="AB19" s="30">
        <v>0</v>
      </c>
      <c r="AC19" s="30">
        <v>0</v>
      </c>
      <c r="AD19" s="30">
        <v>0</v>
      </c>
      <c r="AE19" s="30">
        <v>0</v>
      </c>
      <c r="AF19" s="30">
        <v>0</v>
      </c>
      <c r="AG19" s="30">
        <v>3.73818E-2</v>
      </c>
      <c r="AH19" s="30">
        <v>40000</v>
      </c>
      <c r="AI19" s="30">
        <v>0</v>
      </c>
      <c r="AJ19" s="30">
        <v>3.3790899999999999E-2</v>
      </c>
      <c r="AK19" s="30">
        <v>100000</v>
      </c>
      <c r="AL19" s="30">
        <v>0</v>
      </c>
      <c r="AM19" s="30">
        <v>0</v>
      </c>
      <c r="AN19" s="30">
        <v>0</v>
      </c>
      <c r="AO19" s="30">
        <v>0</v>
      </c>
      <c r="AP19" s="30">
        <v>0</v>
      </c>
      <c r="AQ19" s="30">
        <v>0</v>
      </c>
      <c r="AR19" s="30">
        <v>0</v>
      </c>
      <c r="AS19" s="30">
        <v>0</v>
      </c>
      <c r="AT19" s="30">
        <v>0</v>
      </c>
      <c r="AU19" s="30">
        <v>0</v>
      </c>
      <c r="AV19" s="30">
        <v>0.70660000000000001</v>
      </c>
      <c r="AW19" s="30">
        <v>0.14199999999999999</v>
      </c>
      <c r="AX19" s="30">
        <v>4.4999999999999997E-3</v>
      </c>
      <c r="AY19">
        <v>50.05</v>
      </c>
    </row>
    <row r="20" spans="1:51" outlineLevel="1" x14ac:dyDescent="0.25">
      <c r="A20" s="48" t="s">
        <v>166</v>
      </c>
      <c r="B20" s="30">
        <v>0.30149999999999999</v>
      </c>
      <c r="C20" s="30">
        <v>0</v>
      </c>
      <c r="D20" s="30">
        <v>3.2877000000000001</v>
      </c>
      <c r="E20" s="30">
        <v>0.33589999999999998</v>
      </c>
      <c r="F20" s="30">
        <v>0</v>
      </c>
      <c r="G20" s="30">
        <v>100000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  <c r="P20" s="30">
        <v>0</v>
      </c>
      <c r="Q20" s="30">
        <v>0.83</v>
      </c>
      <c r="R20" s="30">
        <v>0.16619999999999999</v>
      </c>
      <c r="S20" s="30">
        <v>0</v>
      </c>
      <c r="T20" s="30">
        <v>100000</v>
      </c>
      <c r="U20" s="30">
        <v>0</v>
      </c>
      <c r="V20" s="30">
        <v>0</v>
      </c>
      <c r="W20" s="30">
        <v>0</v>
      </c>
      <c r="X20" s="30">
        <v>0</v>
      </c>
      <c r="Y20" s="30">
        <v>0</v>
      </c>
      <c r="Z20" s="30">
        <v>0</v>
      </c>
      <c r="AA20" s="30">
        <v>0</v>
      </c>
      <c r="AB20" s="30">
        <v>0</v>
      </c>
      <c r="AC20" s="30">
        <v>0</v>
      </c>
      <c r="AD20" s="30">
        <v>0</v>
      </c>
      <c r="AE20" s="30">
        <v>0</v>
      </c>
      <c r="AF20" s="30">
        <v>0</v>
      </c>
      <c r="AG20" s="30">
        <v>3.3500000000000002E-2</v>
      </c>
      <c r="AH20" s="30">
        <v>4500</v>
      </c>
      <c r="AI20" s="30">
        <v>0</v>
      </c>
      <c r="AJ20" s="30">
        <v>2.58E-2</v>
      </c>
      <c r="AK20" s="30">
        <v>100000</v>
      </c>
      <c r="AL20" s="30">
        <v>0</v>
      </c>
      <c r="AM20" s="30">
        <v>0</v>
      </c>
      <c r="AN20" s="30">
        <v>0</v>
      </c>
      <c r="AO20" s="30">
        <v>0</v>
      </c>
      <c r="AP20" s="30">
        <v>0</v>
      </c>
      <c r="AQ20" s="30">
        <v>0</v>
      </c>
      <c r="AR20" s="30">
        <v>0</v>
      </c>
      <c r="AS20" s="30">
        <v>0</v>
      </c>
      <c r="AT20" s="30">
        <v>0</v>
      </c>
      <c r="AU20" s="30">
        <v>0</v>
      </c>
      <c r="AV20" s="30">
        <v>0.69599999999999995</v>
      </c>
      <c r="AW20">
        <v>9.5000000000000001E-2</v>
      </c>
      <c r="AX20" s="30">
        <v>0</v>
      </c>
      <c r="AY20" s="30">
        <v>0</v>
      </c>
    </row>
    <row r="21" spans="1:51" outlineLevel="1" x14ac:dyDescent="0.25">
      <c r="A21" s="48" t="s">
        <v>170</v>
      </c>
      <c r="B21" s="30">
        <v>0.36720000000000003</v>
      </c>
      <c r="C21" s="30">
        <v>4000</v>
      </c>
      <c r="D21" s="30">
        <v>0</v>
      </c>
      <c r="E21" s="30">
        <v>0.39079999999999998</v>
      </c>
      <c r="F21" s="30">
        <v>100000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30">
        <v>0</v>
      </c>
      <c r="Q21" s="30">
        <v>0.82640000000000002</v>
      </c>
      <c r="R21" s="30">
        <v>0.19869800000000001</v>
      </c>
      <c r="S21" s="30">
        <v>0</v>
      </c>
      <c r="T21" s="30">
        <v>100000</v>
      </c>
      <c r="U21" s="30">
        <v>0</v>
      </c>
      <c r="V21" s="30">
        <v>0</v>
      </c>
      <c r="W21" s="30">
        <v>0</v>
      </c>
      <c r="X21" s="30">
        <v>0</v>
      </c>
      <c r="Y21" s="30">
        <v>0</v>
      </c>
      <c r="Z21" s="30">
        <v>0</v>
      </c>
      <c r="AA21" s="30">
        <v>0</v>
      </c>
      <c r="AB21" s="30">
        <v>0</v>
      </c>
      <c r="AC21" s="30">
        <v>0</v>
      </c>
      <c r="AD21" s="30">
        <v>0</v>
      </c>
      <c r="AE21" s="30">
        <v>0</v>
      </c>
      <c r="AF21" s="30">
        <v>0</v>
      </c>
      <c r="AG21" s="30">
        <v>4.1200000000000001E-2</v>
      </c>
      <c r="AH21" s="30">
        <v>0</v>
      </c>
      <c r="AI21" s="30">
        <v>49.315100000000001</v>
      </c>
      <c r="AJ21" s="30">
        <v>1.9699999999999999E-2</v>
      </c>
      <c r="AK21" s="30">
        <v>0</v>
      </c>
      <c r="AL21" s="30">
        <v>1000000</v>
      </c>
      <c r="AM21" s="30">
        <v>0</v>
      </c>
      <c r="AN21" s="30">
        <v>0</v>
      </c>
      <c r="AO21" s="30">
        <v>0</v>
      </c>
      <c r="AP21" s="30">
        <v>0</v>
      </c>
      <c r="AQ21" s="30">
        <v>0</v>
      </c>
      <c r="AR21" s="30">
        <v>0</v>
      </c>
      <c r="AS21" s="30">
        <v>0</v>
      </c>
      <c r="AT21" s="30">
        <v>0</v>
      </c>
      <c r="AU21" s="30">
        <v>0</v>
      </c>
      <c r="AV21" s="30">
        <v>0.70830000000000004</v>
      </c>
      <c r="AW21" s="30">
        <v>0.18</v>
      </c>
      <c r="AX21" s="30">
        <v>6.0000000000000001E-3</v>
      </c>
      <c r="AY21" s="30">
        <v>50.05</v>
      </c>
    </row>
    <row r="22" spans="1:51" outlineLevel="1" x14ac:dyDescent="0.25">
      <c r="A22" s="48" t="s">
        <v>168</v>
      </c>
      <c r="B22" s="30">
        <v>0.33789999999999998</v>
      </c>
      <c r="C22" s="30">
        <v>4000</v>
      </c>
      <c r="D22" s="30">
        <v>0</v>
      </c>
      <c r="E22" s="30">
        <v>0.36070000000000002</v>
      </c>
      <c r="F22" s="30">
        <v>100000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30">
        <v>0.76276200000000005</v>
      </c>
      <c r="R22" s="30">
        <v>0.18341399999999999</v>
      </c>
      <c r="S22" s="30">
        <v>0</v>
      </c>
      <c r="T22" s="30">
        <v>100000</v>
      </c>
      <c r="U22" s="30">
        <v>0</v>
      </c>
      <c r="V22" s="30">
        <v>0</v>
      </c>
      <c r="W22" s="30">
        <v>0</v>
      </c>
      <c r="X22" s="30">
        <v>0</v>
      </c>
      <c r="Y22" s="30">
        <v>0</v>
      </c>
      <c r="Z22" s="30">
        <v>0</v>
      </c>
      <c r="AA22" s="30">
        <v>0</v>
      </c>
      <c r="AB22" s="30">
        <v>0</v>
      </c>
      <c r="AC22" s="30">
        <v>0</v>
      </c>
      <c r="AD22" s="30">
        <v>0</v>
      </c>
      <c r="AE22" s="30">
        <v>0</v>
      </c>
      <c r="AF22" s="30">
        <v>0</v>
      </c>
      <c r="AG22" s="30">
        <v>4.1200000000000001E-2</v>
      </c>
      <c r="AH22" s="30">
        <v>0</v>
      </c>
      <c r="AI22" s="30">
        <v>49.315100000000001</v>
      </c>
      <c r="AJ22" s="30">
        <v>1.9699999999999999E-2</v>
      </c>
      <c r="AK22" s="30">
        <v>0</v>
      </c>
      <c r="AL22" s="30">
        <v>1000000</v>
      </c>
      <c r="AM22" s="30">
        <v>0</v>
      </c>
      <c r="AN22" s="30">
        <v>0</v>
      </c>
      <c r="AO22" s="30">
        <v>0</v>
      </c>
      <c r="AP22" s="30">
        <v>0</v>
      </c>
      <c r="AQ22" s="30">
        <v>0</v>
      </c>
      <c r="AR22" s="30">
        <v>0</v>
      </c>
      <c r="AS22" s="30">
        <v>0</v>
      </c>
      <c r="AT22" s="30">
        <v>0</v>
      </c>
      <c r="AU22" s="30">
        <v>0</v>
      </c>
      <c r="AV22" s="30">
        <v>0.70830000000000004</v>
      </c>
      <c r="AW22" s="30">
        <v>0.1</v>
      </c>
      <c r="AX22" s="30">
        <v>6.0000000000000001E-3</v>
      </c>
      <c r="AY22" s="30">
        <v>50.05</v>
      </c>
    </row>
    <row r="23" spans="1:51" outlineLevel="1" x14ac:dyDescent="0.25">
      <c r="A23" s="48" t="s">
        <v>173</v>
      </c>
      <c r="B23" s="30">
        <v>0.32169999999999999</v>
      </c>
      <c r="C23" s="30">
        <v>0</v>
      </c>
      <c r="D23" s="30">
        <v>100000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0.92</v>
      </c>
      <c r="R23" s="30">
        <v>0.18679999999999999</v>
      </c>
      <c r="S23" s="30">
        <v>0</v>
      </c>
      <c r="T23" s="30">
        <v>100000</v>
      </c>
      <c r="U23" s="30">
        <v>0</v>
      </c>
      <c r="V23" s="30">
        <v>0</v>
      </c>
      <c r="W23" s="30">
        <v>0</v>
      </c>
      <c r="X23" s="30">
        <v>0</v>
      </c>
      <c r="Y23" s="30">
        <v>0</v>
      </c>
      <c r="Z23" s="30">
        <v>0</v>
      </c>
      <c r="AA23" s="30">
        <v>0</v>
      </c>
      <c r="AB23" s="30">
        <v>0</v>
      </c>
      <c r="AC23" s="30">
        <v>0</v>
      </c>
      <c r="AD23" s="30">
        <v>0</v>
      </c>
      <c r="AE23" s="30">
        <v>0</v>
      </c>
      <c r="AF23" s="30">
        <v>0</v>
      </c>
      <c r="AG23" s="30">
        <v>3.3500000000000002E-2</v>
      </c>
      <c r="AH23" s="30">
        <v>0</v>
      </c>
      <c r="AI23" s="30">
        <v>49</v>
      </c>
      <c r="AJ23" s="30">
        <v>1.78E-2</v>
      </c>
      <c r="AK23" s="30">
        <v>0</v>
      </c>
      <c r="AL23" s="30">
        <v>1000000</v>
      </c>
      <c r="AM23" s="30">
        <v>0</v>
      </c>
      <c r="AN23" s="30">
        <v>0</v>
      </c>
      <c r="AO23" s="30">
        <v>0</v>
      </c>
      <c r="AP23" s="30">
        <v>0</v>
      </c>
      <c r="AQ23" s="30">
        <v>0</v>
      </c>
      <c r="AR23" s="30">
        <v>0</v>
      </c>
      <c r="AS23" s="30">
        <v>0</v>
      </c>
      <c r="AT23" s="30">
        <v>0</v>
      </c>
      <c r="AU23" s="30">
        <v>0</v>
      </c>
      <c r="AV23" s="30">
        <v>0.68500000000000005</v>
      </c>
      <c r="AW23" s="30">
        <v>0.15</v>
      </c>
      <c r="AX23" s="30">
        <v>0</v>
      </c>
      <c r="AY23" s="30">
        <v>50.05</v>
      </c>
    </row>
    <row r="24" spans="1:51" outlineLevel="1" x14ac:dyDescent="0.25">
      <c r="A24" s="48" t="s">
        <v>172</v>
      </c>
      <c r="B24" s="30">
        <v>0.30409999999999998</v>
      </c>
      <c r="C24" s="30">
        <v>0</v>
      </c>
      <c r="D24" s="30">
        <v>100000</v>
      </c>
      <c r="E24" s="30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30">
        <v>0.94989999999999997</v>
      </c>
      <c r="R24" s="30">
        <v>0</v>
      </c>
      <c r="S24" s="30">
        <v>0</v>
      </c>
      <c r="T24" s="30">
        <v>0</v>
      </c>
      <c r="U24" s="30">
        <v>0</v>
      </c>
      <c r="V24" s="30">
        <v>0</v>
      </c>
      <c r="W24" s="30">
        <v>0</v>
      </c>
      <c r="X24" s="30">
        <v>0</v>
      </c>
      <c r="Y24" s="30">
        <v>0</v>
      </c>
      <c r="Z24" s="30">
        <v>0</v>
      </c>
      <c r="AA24" s="30">
        <v>0</v>
      </c>
      <c r="AB24" s="30">
        <v>0</v>
      </c>
      <c r="AC24" s="30">
        <v>0</v>
      </c>
      <c r="AD24" s="30">
        <v>0</v>
      </c>
      <c r="AE24" s="30">
        <v>0</v>
      </c>
      <c r="AF24" s="30">
        <v>0</v>
      </c>
      <c r="AG24" s="30">
        <v>0</v>
      </c>
      <c r="AH24" s="30">
        <v>0</v>
      </c>
      <c r="AI24" s="30">
        <v>0</v>
      </c>
      <c r="AJ24" s="30">
        <v>0</v>
      </c>
      <c r="AK24" s="30">
        <v>0</v>
      </c>
      <c r="AL24" s="30">
        <v>0</v>
      </c>
      <c r="AM24" s="30">
        <v>0</v>
      </c>
      <c r="AN24" s="30">
        <v>0</v>
      </c>
      <c r="AO24" s="30">
        <v>0</v>
      </c>
      <c r="AP24" s="30">
        <v>0</v>
      </c>
      <c r="AQ24" s="30">
        <v>0</v>
      </c>
      <c r="AR24" s="30">
        <v>0</v>
      </c>
      <c r="AS24" s="30">
        <v>0</v>
      </c>
      <c r="AT24" s="30">
        <v>0</v>
      </c>
      <c r="AU24" s="30">
        <v>0</v>
      </c>
      <c r="AV24" s="30">
        <v>0</v>
      </c>
      <c r="AW24" s="30">
        <v>6.8000000000000005E-2</v>
      </c>
      <c r="AX24" s="30">
        <v>0</v>
      </c>
      <c r="AY24" s="30">
        <v>50.05</v>
      </c>
    </row>
    <row r="25" spans="1:51" outlineLevel="1" x14ac:dyDescent="0.25">
      <c r="A25" s="48" t="s">
        <v>167</v>
      </c>
      <c r="B25" s="30">
        <v>0.32727200000000001</v>
      </c>
      <c r="C25" s="30">
        <v>0</v>
      </c>
      <c r="D25" s="30">
        <v>100000</v>
      </c>
      <c r="E25" s="30">
        <v>0</v>
      </c>
      <c r="F25" s="30" t="s">
        <v>195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0.89659999999999995</v>
      </c>
      <c r="R25" s="30">
        <v>0.20172699999999999</v>
      </c>
      <c r="S25" s="30">
        <v>0</v>
      </c>
      <c r="T25" s="30">
        <v>100000</v>
      </c>
      <c r="U25" s="30">
        <v>0</v>
      </c>
      <c r="V25" s="30">
        <v>0</v>
      </c>
      <c r="W25" s="30">
        <v>0</v>
      </c>
      <c r="X25" s="30">
        <v>0</v>
      </c>
      <c r="Y25" s="30">
        <v>0</v>
      </c>
      <c r="Z25" s="30">
        <v>0</v>
      </c>
      <c r="AA25" s="30">
        <v>0</v>
      </c>
      <c r="AB25" s="30">
        <v>0</v>
      </c>
      <c r="AC25" s="30">
        <v>0</v>
      </c>
      <c r="AD25" s="30">
        <v>0</v>
      </c>
      <c r="AE25" s="30">
        <v>0</v>
      </c>
      <c r="AF25" s="30">
        <v>0</v>
      </c>
      <c r="AG25" s="30">
        <v>5.2271999999999999E-2</v>
      </c>
      <c r="AH25" s="30">
        <v>2500</v>
      </c>
      <c r="AI25" s="30">
        <v>0</v>
      </c>
      <c r="AJ25" s="30">
        <v>3.2363000000000003E-2</v>
      </c>
      <c r="AK25" s="30">
        <v>2000</v>
      </c>
      <c r="AL25" s="30">
        <v>0</v>
      </c>
      <c r="AM25" s="30">
        <v>2.0181000000000001E-2</v>
      </c>
      <c r="AN25" s="30">
        <v>100000</v>
      </c>
      <c r="AO25" s="30">
        <v>0</v>
      </c>
      <c r="AP25" s="30">
        <v>0</v>
      </c>
      <c r="AQ25" s="30">
        <v>0</v>
      </c>
      <c r="AR25" s="30">
        <v>0</v>
      </c>
      <c r="AS25" s="30">
        <v>0</v>
      </c>
      <c r="AT25" s="30">
        <v>0</v>
      </c>
      <c r="AU25" s="30">
        <v>0</v>
      </c>
      <c r="AV25" s="30">
        <v>0.62009000000000003</v>
      </c>
      <c r="AW25" s="30">
        <v>0.15</v>
      </c>
      <c r="AX25" s="30">
        <v>6.0000000000000001E-3</v>
      </c>
      <c r="AY25" s="30">
        <v>0</v>
      </c>
    </row>
    <row r="26" spans="1:51" x14ac:dyDescent="0.25">
      <c r="A26" s="48" t="s">
        <v>157</v>
      </c>
    </row>
    <row r="27" spans="1:51" hidden="1" outlineLevel="1" x14ac:dyDescent="0.25">
      <c r="A27" s="48" t="s">
        <v>158</v>
      </c>
      <c r="B27" s="30">
        <v>0.378</v>
      </c>
      <c r="C27" s="30">
        <v>0</v>
      </c>
      <c r="D27" s="30">
        <v>100000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30">
        <v>0.83</v>
      </c>
      <c r="R27" s="30">
        <v>0.219</v>
      </c>
      <c r="S27" s="30">
        <v>0</v>
      </c>
      <c r="T27" s="30">
        <v>100000</v>
      </c>
      <c r="U27" s="30">
        <v>0</v>
      </c>
      <c r="V27" s="30">
        <v>0</v>
      </c>
      <c r="W27" s="30">
        <v>0</v>
      </c>
      <c r="X27" s="30">
        <v>0</v>
      </c>
      <c r="Y27" s="30">
        <v>0</v>
      </c>
      <c r="Z27" s="30">
        <v>0</v>
      </c>
      <c r="AA27" s="30">
        <v>0</v>
      </c>
      <c r="AB27" s="30">
        <v>0</v>
      </c>
      <c r="AC27" s="30">
        <v>0</v>
      </c>
      <c r="AD27" s="30">
        <v>0</v>
      </c>
      <c r="AE27" s="30">
        <v>0</v>
      </c>
      <c r="AF27" s="30">
        <v>0</v>
      </c>
      <c r="AG27" s="30">
        <v>3.6499999999999998E-2</v>
      </c>
      <c r="AH27" s="30">
        <v>0</v>
      </c>
      <c r="AI27" s="30">
        <v>109.589</v>
      </c>
      <c r="AJ27" s="30">
        <v>3.3000000000000002E-2</v>
      </c>
      <c r="AK27" s="30">
        <v>0</v>
      </c>
      <c r="AL27" s="30">
        <v>100000</v>
      </c>
      <c r="AM27" s="30">
        <v>0</v>
      </c>
      <c r="AN27" s="30">
        <v>0</v>
      </c>
      <c r="AO27" s="30">
        <v>0</v>
      </c>
      <c r="AP27" s="30">
        <v>0</v>
      </c>
      <c r="AQ27" s="30">
        <v>0</v>
      </c>
      <c r="AR27" s="30">
        <v>0</v>
      </c>
      <c r="AS27" s="30">
        <v>0</v>
      </c>
      <c r="AT27" s="30">
        <v>0</v>
      </c>
      <c r="AU27" s="30">
        <v>0</v>
      </c>
      <c r="AV27" s="30">
        <v>0.69</v>
      </c>
      <c r="AW27" s="30">
        <v>0</v>
      </c>
      <c r="AX27" s="30">
        <v>4.4999999999999997E-3</v>
      </c>
      <c r="AY27" s="30">
        <v>11.66</v>
      </c>
    </row>
    <row r="28" spans="1:51" hidden="1" outlineLevel="1" x14ac:dyDescent="0.25">
      <c r="A28" s="48" t="s">
        <v>159</v>
      </c>
      <c r="B28" s="30">
        <v>0.314</v>
      </c>
      <c r="C28" s="30">
        <v>0</v>
      </c>
      <c r="D28" s="30">
        <v>100000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0.83</v>
      </c>
      <c r="R28" s="30">
        <v>0</v>
      </c>
      <c r="S28" s="30">
        <v>0</v>
      </c>
      <c r="T28" s="30">
        <v>0</v>
      </c>
      <c r="U28" s="30">
        <v>0</v>
      </c>
      <c r="V28" s="30">
        <v>0</v>
      </c>
      <c r="W28" s="30">
        <v>0</v>
      </c>
      <c r="X28" s="30">
        <v>0</v>
      </c>
      <c r="Y28" s="30">
        <v>0</v>
      </c>
      <c r="Z28" s="30">
        <v>0</v>
      </c>
      <c r="AA28" s="30">
        <v>0</v>
      </c>
      <c r="AB28" s="30">
        <v>0</v>
      </c>
      <c r="AC28" s="30">
        <v>0</v>
      </c>
      <c r="AD28" s="30">
        <v>0</v>
      </c>
      <c r="AE28" s="30">
        <v>0</v>
      </c>
      <c r="AF28" s="30">
        <v>0</v>
      </c>
      <c r="AG28" s="30">
        <v>3.2500000000000001E-2</v>
      </c>
      <c r="AH28" s="30">
        <v>0</v>
      </c>
      <c r="AI28" s="30">
        <v>109.589</v>
      </c>
      <c r="AJ28" s="30">
        <v>2.9399999999999999E-2</v>
      </c>
      <c r="AK28" s="30">
        <v>0</v>
      </c>
      <c r="AL28" s="30">
        <v>100000</v>
      </c>
      <c r="AM28" s="30">
        <v>0</v>
      </c>
      <c r="AN28" s="30">
        <v>0</v>
      </c>
      <c r="AO28" s="30">
        <v>0</v>
      </c>
      <c r="AP28" s="30">
        <v>0</v>
      </c>
      <c r="AQ28" s="30">
        <v>0</v>
      </c>
      <c r="AR28" s="30">
        <v>0</v>
      </c>
      <c r="AS28" s="30">
        <v>0</v>
      </c>
      <c r="AT28" s="30">
        <v>0</v>
      </c>
      <c r="AU28" s="30">
        <v>0</v>
      </c>
      <c r="AV28" s="30">
        <v>0.69</v>
      </c>
      <c r="AW28" s="30">
        <v>0</v>
      </c>
      <c r="AX28" s="30">
        <v>4.4999999999999997E-3</v>
      </c>
      <c r="AY28" s="30">
        <v>11.66</v>
      </c>
    </row>
    <row r="29" spans="1:51" hidden="1" outlineLevel="1" x14ac:dyDescent="0.25">
      <c r="A29" s="48" t="s">
        <v>160</v>
      </c>
      <c r="B29" s="30">
        <v>0.39</v>
      </c>
      <c r="C29" s="30">
        <v>0</v>
      </c>
      <c r="D29" s="30">
        <v>3.2877000000000001</v>
      </c>
      <c r="E29" s="30">
        <v>0.4345</v>
      </c>
      <c r="F29" s="30">
        <v>0</v>
      </c>
      <c r="G29" s="30">
        <v>100000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0.83</v>
      </c>
      <c r="R29" s="30">
        <v>0.2</v>
      </c>
      <c r="S29" s="30">
        <v>0</v>
      </c>
      <c r="T29" s="30">
        <v>100000</v>
      </c>
      <c r="U29" s="30">
        <v>0</v>
      </c>
      <c r="V29" s="30">
        <v>0</v>
      </c>
      <c r="W29" s="30">
        <v>0</v>
      </c>
      <c r="X29" s="30">
        <v>0</v>
      </c>
      <c r="Y29" s="30">
        <v>0</v>
      </c>
      <c r="Z29" s="30">
        <v>0</v>
      </c>
      <c r="AA29" s="30">
        <v>0</v>
      </c>
      <c r="AB29" s="30">
        <v>0</v>
      </c>
      <c r="AC29" s="30">
        <v>0</v>
      </c>
      <c r="AD29" s="30">
        <v>0</v>
      </c>
      <c r="AE29" s="30">
        <v>0</v>
      </c>
      <c r="AF29" s="30">
        <v>0</v>
      </c>
      <c r="AG29" s="30">
        <v>3.8100000000000002E-2</v>
      </c>
      <c r="AH29" s="30">
        <v>4500</v>
      </c>
      <c r="AI29" s="30">
        <v>0</v>
      </c>
      <c r="AJ29" s="30">
        <v>2.93E-2</v>
      </c>
      <c r="AK29" s="30">
        <v>100000</v>
      </c>
      <c r="AL29" s="30">
        <v>0</v>
      </c>
      <c r="AM29" s="30">
        <v>0</v>
      </c>
      <c r="AN29" s="30">
        <v>0</v>
      </c>
      <c r="AO29" s="30">
        <v>0</v>
      </c>
      <c r="AP29" s="30">
        <v>0</v>
      </c>
      <c r="AQ29" s="30">
        <v>0</v>
      </c>
      <c r="AR29" s="30">
        <v>0</v>
      </c>
      <c r="AS29" s="30">
        <v>0</v>
      </c>
      <c r="AT29" s="30">
        <v>0</v>
      </c>
      <c r="AU29" s="30">
        <v>0</v>
      </c>
      <c r="AV29" s="30">
        <v>0.69599999999999995</v>
      </c>
      <c r="AW29" s="30">
        <v>0</v>
      </c>
      <c r="AX29" s="30">
        <v>0</v>
      </c>
      <c r="AY29" s="30">
        <v>0</v>
      </c>
    </row>
    <row r="30" spans="1:51" hidden="1" outlineLevel="1" x14ac:dyDescent="0.25">
      <c r="A30" s="48" t="s">
        <v>161</v>
      </c>
      <c r="B30" s="30">
        <v>0.37990000000000002</v>
      </c>
      <c r="C30" s="30">
        <v>0</v>
      </c>
      <c r="D30" s="30">
        <v>10.957800000000001</v>
      </c>
      <c r="E30" s="30">
        <v>0.42609999999999998</v>
      </c>
      <c r="F30" s="30">
        <v>0</v>
      </c>
      <c r="G30" s="30">
        <v>100000</v>
      </c>
      <c r="H30" s="30">
        <v>0</v>
      </c>
      <c r="I30" s="30">
        <v>0</v>
      </c>
      <c r="J30" s="30">
        <v>0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30">
        <v>0.81679999999999997</v>
      </c>
      <c r="R30" s="30">
        <v>0</v>
      </c>
      <c r="S30" s="30">
        <v>0</v>
      </c>
      <c r="T30" s="30">
        <v>0</v>
      </c>
      <c r="U30" s="30">
        <v>0</v>
      </c>
      <c r="V30" s="30">
        <v>0</v>
      </c>
      <c r="W30" s="30">
        <v>0</v>
      </c>
      <c r="X30" s="30">
        <v>0</v>
      </c>
      <c r="Y30" s="30">
        <v>0</v>
      </c>
      <c r="Z30" s="30">
        <v>0</v>
      </c>
      <c r="AA30" s="30">
        <v>0</v>
      </c>
      <c r="AB30" s="30">
        <v>0</v>
      </c>
      <c r="AC30" s="30">
        <v>0</v>
      </c>
      <c r="AD30" s="30">
        <v>0</v>
      </c>
      <c r="AE30" s="30">
        <v>0</v>
      </c>
      <c r="AF30" s="30">
        <v>0</v>
      </c>
      <c r="AG30" s="30">
        <v>4.87E-2</v>
      </c>
      <c r="AH30" s="30">
        <v>2500</v>
      </c>
      <c r="AI30" s="30">
        <v>0</v>
      </c>
      <c r="AJ30" s="30">
        <v>3.0200000000000001E-2</v>
      </c>
      <c r="AK30" s="30">
        <v>2000</v>
      </c>
      <c r="AL30" s="30">
        <v>0</v>
      </c>
      <c r="AM30" s="30">
        <v>1.8800000000000001E-2</v>
      </c>
      <c r="AN30" s="30">
        <v>100000</v>
      </c>
      <c r="AO30" s="30">
        <v>0</v>
      </c>
      <c r="AP30" s="30">
        <v>0</v>
      </c>
      <c r="AQ30" s="30">
        <v>0</v>
      </c>
      <c r="AR30" s="30">
        <v>0</v>
      </c>
      <c r="AS30" s="30">
        <v>0</v>
      </c>
      <c r="AT30" s="30">
        <v>0</v>
      </c>
      <c r="AU30" s="30">
        <v>0</v>
      </c>
      <c r="AV30" s="30">
        <v>0.62639999999999996</v>
      </c>
      <c r="AW30" s="30">
        <v>0</v>
      </c>
      <c r="AX30" s="30">
        <v>6.0000000000000001E-3</v>
      </c>
      <c r="AY30" s="30">
        <v>0</v>
      </c>
    </row>
    <row r="31" spans="1:51" hidden="1" outlineLevel="1" x14ac:dyDescent="0.25">
      <c r="A31" s="48" t="s">
        <v>162</v>
      </c>
      <c r="B31" s="30">
        <v>0.37990000000000002</v>
      </c>
      <c r="C31" s="30">
        <v>0</v>
      </c>
      <c r="D31" s="30">
        <v>10.957800000000001</v>
      </c>
      <c r="E31" s="30">
        <v>0.42609999999999998</v>
      </c>
      <c r="F31" s="30">
        <v>0</v>
      </c>
      <c r="G31" s="30">
        <v>100000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30">
        <v>0.81679999999999997</v>
      </c>
      <c r="R31" s="30">
        <v>0</v>
      </c>
      <c r="S31" s="30">
        <v>0</v>
      </c>
      <c r="T31" s="30">
        <v>0</v>
      </c>
      <c r="U31" s="30">
        <v>0</v>
      </c>
      <c r="V31" s="30">
        <v>0</v>
      </c>
      <c r="W31" s="30">
        <v>0</v>
      </c>
      <c r="X31" s="30">
        <v>0</v>
      </c>
      <c r="Y31" s="30">
        <v>0</v>
      </c>
      <c r="Z31" s="30">
        <v>0</v>
      </c>
      <c r="AA31" s="30">
        <v>0</v>
      </c>
      <c r="AB31" s="30">
        <v>0</v>
      </c>
      <c r="AC31" s="30">
        <v>0</v>
      </c>
      <c r="AD31" s="30">
        <v>0</v>
      </c>
      <c r="AE31" s="30">
        <v>0</v>
      </c>
      <c r="AF31" s="30">
        <v>0</v>
      </c>
      <c r="AG31" s="30">
        <v>4.87E-2</v>
      </c>
      <c r="AH31" s="30">
        <v>2500</v>
      </c>
      <c r="AI31" s="30">
        <v>0</v>
      </c>
      <c r="AJ31" s="30">
        <v>3.0200000000000001E-2</v>
      </c>
      <c r="AK31" s="30">
        <v>2000</v>
      </c>
      <c r="AL31" s="30">
        <v>0</v>
      </c>
      <c r="AM31" s="30">
        <v>1.8800000000000001E-2</v>
      </c>
      <c r="AN31" s="30">
        <v>100000</v>
      </c>
      <c r="AO31" s="30">
        <v>0</v>
      </c>
      <c r="AP31" s="30">
        <v>0</v>
      </c>
      <c r="AQ31" s="30">
        <v>0</v>
      </c>
      <c r="AR31" s="30">
        <v>0</v>
      </c>
      <c r="AS31" s="30">
        <v>0</v>
      </c>
      <c r="AT31" s="30">
        <v>0</v>
      </c>
      <c r="AU31" s="30">
        <v>0</v>
      </c>
      <c r="AV31" s="30">
        <v>0.62639999999999996</v>
      </c>
      <c r="AW31" s="30">
        <v>0</v>
      </c>
      <c r="AX31" s="30">
        <v>6.0000000000000001E-3</v>
      </c>
      <c r="AY31" s="30">
        <v>0</v>
      </c>
    </row>
    <row r="32" spans="1:51" hidden="1" outlineLevel="1" x14ac:dyDescent="0.25">
      <c r="A32" s="48" t="s">
        <v>163</v>
      </c>
      <c r="B32" s="30">
        <v>0.36380000000000001</v>
      </c>
      <c r="C32" s="30">
        <v>0</v>
      </c>
      <c r="D32" s="30">
        <v>10.9589</v>
      </c>
      <c r="E32" s="30">
        <v>0.38840000000000002</v>
      </c>
      <c r="F32" s="30">
        <v>0</v>
      </c>
      <c r="G32" s="30">
        <v>100000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30">
        <v>0.82120000000000004</v>
      </c>
      <c r="R32" s="30">
        <v>0.19059999999999999</v>
      </c>
      <c r="S32" s="30">
        <v>0</v>
      </c>
      <c r="T32" s="30">
        <v>100000</v>
      </c>
      <c r="U32" s="30">
        <v>0</v>
      </c>
      <c r="V32" s="30">
        <v>0</v>
      </c>
      <c r="W32" s="30">
        <v>0</v>
      </c>
      <c r="X32" s="30">
        <v>0</v>
      </c>
      <c r="Y32" s="30">
        <v>0</v>
      </c>
      <c r="Z32" s="30">
        <v>0</v>
      </c>
      <c r="AA32" s="30">
        <v>0</v>
      </c>
      <c r="AB32" s="30">
        <v>0</v>
      </c>
      <c r="AC32" s="30">
        <v>0</v>
      </c>
      <c r="AD32" s="30">
        <v>0</v>
      </c>
      <c r="AE32" s="30">
        <v>0</v>
      </c>
      <c r="AF32" s="30">
        <v>0</v>
      </c>
      <c r="AG32" s="30">
        <v>3.9E-2</v>
      </c>
      <c r="AH32" s="30">
        <v>0</v>
      </c>
      <c r="AI32" s="30">
        <v>49.315100000000001</v>
      </c>
      <c r="AJ32" s="30">
        <v>1.9E-2</v>
      </c>
      <c r="AK32" s="30">
        <v>0</v>
      </c>
      <c r="AL32" s="30">
        <v>100000</v>
      </c>
      <c r="AM32" s="30">
        <v>0</v>
      </c>
      <c r="AN32" s="30">
        <v>0</v>
      </c>
      <c r="AO32" s="30">
        <v>0</v>
      </c>
      <c r="AP32" s="30">
        <v>0</v>
      </c>
      <c r="AQ32" s="30">
        <v>0</v>
      </c>
      <c r="AR32" s="30">
        <v>0</v>
      </c>
      <c r="AS32" s="30">
        <v>0</v>
      </c>
      <c r="AT32" s="30">
        <v>0</v>
      </c>
      <c r="AU32" s="30">
        <v>0</v>
      </c>
      <c r="AV32" s="30">
        <v>0.71</v>
      </c>
      <c r="AW32" s="30">
        <v>0</v>
      </c>
      <c r="AX32" s="30">
        <v>5.4999999999999997E-3</v>
      </c>
      <c r="AY32" s="30">
        <v>0</v>
      </c>
    </row>
    <row r="33" spans="1:51" hidden="1" outlineLevel="1" x14ac:dyDescent="0.25">
      <c r="A33" s="48" t="s">
        <v>164</v>
      </c>
      <c r="B33" s="30">
        <v>0.30409999999999998</v>
      </c>
      <c r="C33" s="30">
        <v>0</v>
      </c>
      <c r="D33" s="30">
        <v>100000</v>
      </c>
      <c r="E33" s="30">
        <v>0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30">
        <v>0.94989999999999997</v>
      </c>
      <c r="R33" s="30">
        <v>0</v>
      </c>
      <c r="S33" s="30">
        <v>0</v>
      </c>
      <c r="T33" s="30">
        <v>0</v>
      </c>
      <c r="U33" s="30">
        <v>0</v>
      </c>
      <c r="V33" s="30">
        <v>0</v>
      </c>
      <c r="W33" s="30">
        <v>0</v>
      </c>
      <c r="X33" s="30">
        <v>0</v>
      </c>
      <c r="Y33" s="30">
        <v>0</v>
      </c>
      <c r="Z33" s="30">
        <v>0</v>
      </c>
      <c r="AA33" s="30">
        <v>0</v>
      </c>
      <c r="AB33" s="30">
        <v>0</v>
      </c>
      <c r="AC33" s="30">
        <v>0</v>
      </c>
      <c r="AD33" s="30">
        <v>0</v>
      </c>
      <c r="AE33" s="30">
        <v>0</v>
      </c>
      <c r="AF33" s="30">
        <v>0</v>
      </c>
      <c r="AG33" s="30">
        <v>0</v>
      </c>
      <c r="AH33" s="30">
        <v>0</v>
      </c>
      <c r="AI33" s="30">
        <v>0</v>
      </c>
      <c r="AJ33" s="30">
        <v>0</v>
      </c>
      <c r="AK33" s="30">
        <v>0</v>
      </c>
      <c r="AL33" s="30">
        <v>0</v>
      </c>
      <c r="AM33" s="30">
        <v>0</v>
      </c>
      <c r="AN33" s="30">
        <v>0</v>
      </c>
      <c r="AO33" s="30">
        <v>0</v>
      </c>
      <c r="AP33" s="30">
        <v>0</v>
      </c>
      <c r="AQ33" s="30">
        <v>0</v>
      </c>
      <c r="AR33" s="30">
        <v>0</v>
      </c>
      <c r="AS33" s="30">
        <v>0</v>
      </c>
      <c r="AT33" s="30">
        <v>0</v>
      </c>
      <c r="AU33" s="30">
        <v>0</v>
      </c>
      <c r="AV33" s="30">
        <v>0</v>
      </c>
      <c r="AW33" s="30">
        <v>0</v>
      </c>
      <c r="AX33" s="30">
        <v>0</v>
      </c>
      <c r="AY33" s="30">
        <v>0</v>
      </c>
    </row>
    <row r="34" spans="1:51" hidden="1" outlineLevel="1" x14ac:dyDescent="0.25">
      <c r="A34" s="48" t="s">
        <v>165</v>
      </c>
      <c r="B34" s="30">
        <v>0.39</v>
      </c>
      <c r="C34" s="30">
        <v>0</v>
      </c>
      <c r="D34" s="30">
        <v>10.96</v>
      </c>
      <c r="E34" s="30">
        <v>0.39500000000000002</v>
      </c>
      <c r="F34" s="30">
        <v>0</v>
      </c>
      <c r="G34" s="30">
        <v>100000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  <c r="Q34" s="30">
        <v>0.88</v>
      </c>
      <c r="R34" s="30">
        <v>0.2</v>
      </c>
      <c r="S34" s="30">
        <v>0</v>
      </c>
      <c r="T34" s="30">
        <v>100000</v>
      </c>
      <c r="U34" s="30">
        <v>0</v>
      </c>
      <c r="V34" s="30">
        <v>0</v>
      </c>
      <c r="W34" s="30">
        <v>0</v>
      </c>
      <c r="X34" s="30">
        <v>0</v>
      </c>
      <c r="Y34" s="30">
        <v>0</v>
      </c>
      <c r="Z34" s="30">
        <v>0</v>
      </c>
      <c r="AA34" s="30">
        <v>0</v>
      </c>
      <c r="AB34" s="30">
        <v>0</v>
      </c>
      <c r="AC34" s="30">
        <v>0</v>
      </c>
      <c r="AD34" s="30">
        <v>0</v>
      </c>
      <c r="AE34" s="30">
        <v>0</v>
      </c>
      <c r="AF34" s="30">
        <v>0</v>
      </c>
      <c r="AG34" s="30">
        <v>3.8800000000000001E-2</v>
      </c>
      <c r="AH34" s="30">
        <v>0</v>
      </c>
      <c r="AI34" s="30">
        <v>49.3</v>
      </c>
      <c r="AJ34" s="30">
        <v>1.8700000000000001E-2</v>
      </c>
      <c r="AK34" s="30">
        <v>0</v>
      </c>
      <c r="AL34" s="30">
        <v>100000</v>
      </c>
      <c r="AM34" s="30">
        <v>0</v>
      </c>
      <c r="AN34" s="30">
        <v>0</v>
      </c>
      <c r="AO34" s="30">
        <v>0</v>
      </c>
      <c r="AP34" s="30">
        <v>0</v>
      </c>
      <c r="AQ34" s="30">
        <v>0</v>
      </c>
      <c r="AR34" s="30">
        <v>0</v>
      </c>
      <c r="AS34" s="30">
        <v>0</v>
      </c>
      <c r="AT34" s="30">
        <v>0</v>
      </c>
      <c r="AU34" s="30">
        <v>0</v>
      </c>
      <c r="AV34" s="30">
        <v>0.72</v>
      </c>
      <c r="AW34" s="30">
        <v>0</v>
      </c>
      <c r="AX34" s="30">
        <v>0</v>
      </c>
      <c r="AY34" s="30">
        <v>0</v>
      </c>
    </row>
    <row r="35" spans="1:51" collapsed="1" x14ac:dyDescent="0.25">
      <c r="A35" s="48" t="s">
        <v>156</v>
      </c>
    </row>
    <row r="36" spans="1:51" hidden="1" outlineLevel="1" x14ac:dyDescent="0.25">
      <c r="A36" s="50" t="s">
        <v>151</v>
      </c>
      <c r="B36" s="30">
        <v>0.36749999999999999</v>
      </c>
      <c r="C36" s="30">
        <v>0</v>
      </c>
      <c r="D36" s="30">
        <v>10.9589</v>
      </c>
      <c r="E36" s="30">
        <v>0.39229999999999998</v>
      </c>
      <c r="F36" s="30">
        <v>0</v>
      </c>
      <c r="G36" s="30">
        <v>100000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30">
        <v>0.82950000000000002</v>
      </c>
      <c r="R36" s="30">
        <v>0.1925</v>
      </c>
      <c r="S36" s="30">
        <v>0</v>
      </c>
      <c r="T36" s="30">
        <v>100000</v>
      </c>
      <c r="U36" s="30">
        <v>0</v>
      </c>
      <c r="V36" s="30">
        <v>0</v>
      </c>
      <c r="W36" s="30">
        <v>0</v>
      </c>
      <c r="X36" s="30">
        <v>0</v>
      </c>
      <c r="Y36" s="30">
        <v>0</v>
      </c>
      <c r="Z36" s="30">
        <v>0</v>
      </c>
      <c r="AA36" s="30">
        <v>0</v>
      </c>
      <c r="AB36" s="30">
        <v>0</v>
      </c>
      <c r="AC36" s="30">
        <v>0</v>
      </c>
      <c r="AD36" s="30">
        <v>0</v>
      </c>
      <c r="AE36" s="30">
        <v>0</v>
      </c>
      <c r="AF36" s="30">
        <v>0</v>
      </c>
      <c r="AG36" s="30">
        <v>3.9E-2</v>
      </c>
      <c r="AH36" s="30">
        <v>0</v>
      </c>
      <c r="AI36" s="30">
        <v>40.315100000000001</v>
      </c>
      <c r="AJ36" s="30">
        <v>1.9E-2</v>
      </c>
      <c r="AK36" s="30">
        <v>0</v>
      </c>
      <c r="AL36" s="30">
        <v>100000</v>
      </c>
      <c r="AM36" s="30">
        <v>0</v>
      </c>
      <c r="AN36" s="30">
        <v>0</v>
      </c>
      <c r="AO36" s="30">
        <v>0</v>
      </c>
      <c r="AP36" s="30">
        <v>0</v>
      </c>
      <c r="AQ36" s="30">
        <v>0</v>
      </c>
      <c r="AR36" s="30">
        <v>0</v>
      </c>
      <c r="AS36" s="30">
        <v>0</v>
      </c>
      <c r="AT36" s="30">
        <v>0</v>
      </c>
      <c r="AU36" s="30">
        <v>0</v>
      </c>
      <c r="AV36" s="30">
        <v>0.71</v>
      </c>
      <c r="AW36" s="30">
        <v>0</v>
      </c>
      <c r="AX36" s="30">
        <v>3.7000000000000002E-3</v>
      </c>
      <c r="AY36" s="30">
        <v>0</v>
      </c>
    </row>
    <row r="37" spans="1:51" hidden="1" outlineLevel="1" x14ac:dyDescent="0.25">
      <c r="A37" s="48" t="s">
        <v>150</v>
      </c>
      <c r="B37" s="30">
        <v>0.39029999999999998</v>
      </c>
      <c r="C37" s="30">
        <v>0</v>
      </c>
      <c r="D37" s="30">
        <v>3.2877000000000001</v>
      </c>
      <c r="E37" s="30">
        <v>0.40620000000000001</v>
      </c>
      <c r="F37" s="30">
        <v>0</v>
      </c>
      <c r="G37" s="51">
        <v>7.6711999999999998</v>
      </c>
      <c r="H37" s="30">
        <v>0.44679999999999997</v>
      </c>
      <c r="I37" s="30">
        <v>0</v>
      </c>
      <c r="J37" s="51">
        <v>16.438400000000001</v>
      </c>
      <c r="K37" s="30">
        <v>0.4844</v>
      </c>
      <c r="L37" s="30">
        <v>0</v>
      </c>
      <c r="M37" s="51">
        <v>27.397300000000001</v>
      </c>
      <c r="N37" s="30">
        <v>0.4844</v>
      </c>
      <c r="O37" s="30">
        <v>0</v>
      </c>
      <c r="P37" s="51">
        <v>100000</v>
      </c>
      <c r="Q37" s="30">
        <v>0.9718</v>
      </c>
      <c r="R37" s="30">
        <v>0.2203</v>
      </c>
      <c r="S37" s="30">
        <v>0</v>
      </c>
      <c r="T37" s="30">
        <v>21.9178</v>
      </c>
      <c r="U37" s="30">
        <v>0.22459999999999999</v>
      </c>
      <c r="V37" s="30">
        <v>0</v>
      </c>
      <c r="W37" s="51">
        <v>100000</v>
      </c>
      <c r="X37" s="30">
        <v>0</v>
      </c>
      <c r="Y37" s="30">
        <v>0</v>
      </c>
      <c r="Z37" s="30">
        <v>0</v>
      </c>
      <c r="AA37" s="30">
        <v>0</v>
      </c>
      <c r="AB37" s="30">
        <v>0</v>
      </c>
      <c r="AC37" s="30">
        <v>0</v>
      </c>
      <c r="AD37" s="30">
        <v>0</v>
      </c>
      <c r="AE37" s="30">
        <v>0</v>
      </c>
      <c r="AF37" s="30">
        <v>0</v>
      </c>
      <c r="AG37" s="30">
        <v>4.3229999999999998E-2</v>
      </c>
      <c r="AH37" s="30">
        <v>4500</v>
      </c>
      <c r="AI37" s="30">
        <v>0</v>
      </c>
      <c r="AJ37" s="30">
        <v>2.0400000000000001E-2</v>
      </c>
      <c r="AK37" s="30">
        <v>100000</v>
      </c>
      <c r="AL37" s="30">
        <v>0</v>
      </c>
      <c r="AM37" s="30">
        <v>0</v>
      </c>
      <c r="AN37" s="30">
        <v>0</v>
      </c>
      <c r="AO37" s="30">
        <v>0</v>
      </c>
      <c r="AP37" s="30">
        <v>0</v>
      </c>
      <c r="AQ37" s="30">
        <v>0</v>
      </c>
      <c r="AR37" s="30">
        <v>0</v>
      </c>
      <c r="AS37" s="30">
        <v>0</v>
      </c>
      <c r="AT37" s="30">
        <v>0</v>
      </c>
      <c r="AU37" s="30">
        <v>0</v>
      </c>
      <c r="AV37" s="30">
        <v>0.69599999999999995</v>
      </c>
      <c r="AW37" s="30">
        <v>0</v>
      </c>
      <c r="AX37" s="30">
        <v>0</v>
      </c>
      <c r="AY37" s="30">
        <v>0</v>
      </c>
    </row>
    <row r="38" spans="1:51" hidden="1" outlineLevel="1" x14ac:dyDescent="0.25">
      <c r="A38" s="48" t="s">
        <v>152</v>
      </c>
      <c r="B38" s="30">
        <v>0.377</v>
      </c>
      <c r="C38" s="30">
        <v>0</v>
      </c>
      <c r="D38" s="30">
        <v>10.96</v>
      </c>
      <c r="E38" s="30">
        <v>0.42099999999999999</v>
      </c>
      <c r="F38" s="30">
        <v>0</v>
      </c>
      <c r="G38" s="30">
        <v>100000</v>
      </c>
      <c r="H38" s="30">
        <v>0</v>
      </c>
      <c r="I38" s="30">
        <v>0</v>
      </c>
      <c r="J38" s="30">
        <v>0</v>
      </c>
      <c r="K38" s="30">
        <v>0</v>
      </c>
      <c r="L38" s="30">
        <v>0</v>
      </c>
      <c r="M38" s="30">
        <v>0</v>
      </c>
      <c r="N38" s="30">
        <v>0</v>
      </c>
      <c r="O38" s="30">
        <v>0</v>
      </c>
      <c r="P38" s="30">
        <v>0</v>
      </c>
      <c r="Q38" s="30">
        <v>0.85850000000000004</v>
      </c>
      <c r="R38" s="30">
        <v>0</v>
      </c>
      <c r="S38" s="30">
        <v>0</v>
      </c>
      <c r="T38" s="30">
        <v>0</v>
      </c>
      <c r="U38" s="30">
        <v>0</v>
      </c>
      <c r="V38" s="30">
        <v>0</v>
      </c>
      <c r="W38" s="30">
        <v>0</v>
      </c>
      <c r="X38" s="30">
        <v>0</v>
      </c>
      <c r="Y38" s="30">
        <v>0</v>
      </c>
      <c r="Z38" s="30">
        <v>0</v>
      </c>
      <c r="AA38" s="30">
        <v>0</v>
      </c>
      <c r="AB38" s="30">
        <v>0</v>
      </c>
      <c r="AC38" s="30">
        <v>0</v>
      </c>
      <c r="AD38" s="30">
        <v>0</v>
      </c>
      <c r="AE38" s="30">
        <v>0</v>
      </c>
      <c r="AF38" s="30">
        <v>0</v>
      </c>
      <c r="AG38" s="30">
        <v>0</v>
      </c>
      <c r="AH38" s="30">
        <v>0</v>
      </c>
      <c r="AI38" s="30">
        <v>0</v>
      </c>
      <c r="AJ38" s="30">
        <v>0</v>
      </c>
      <c r="AK38" s="30">
        <v>0</v>
      </c>
      <c r="AL38" s="30">
        <v>0</v>
      </c>
      <c r="AM38" s="30">
        <v>0</v>
      </c>
      <c r="AN38" s="30">
        <v>0</v>
      </c>
      <c r="AO38" s="30">
        <v>0</v>
      </c>
      <c r="AP38" s="30">
        <v>0</v>
      </c>
      <c r="AQ38" s="30">
        <v>0</v>
      </c>
      <c r="AR38" s="30">
        <v>0</v>
      </c>
      <c r="AS38" s="30">
        <v>0</v>
      </c>
      <c r="AT38" s="30">
        <v>0</v>
      </c>
      <c r="AU38" s="30">
        <v>0</v>
      </c>
      <c r="AV38" s="30">
        <v>0</v>
      </c>
      <c r="AW38" s="30">
        <v>0</v>
      </c>
      <c r="AX38" s="30">
        <v>0</v>
      </c>
      <c r="AY38" s="30">
        <v>0</v>
      </c>
    </row>
    <row r="39" spans="1:51" hidden="1" outlineLevel="1" x14ac:dyDescent="0.25">
      <c r="A39" s="48" t="s">
        <v>153</v>
      </c>
      <c r="B39" s="30">
        <v>0.38190000000000002</v>
      </c>
      <c r="C39" s="30">
        <v>0</v>
      </c>
      <c r="D39" s="30">
        <v>10.957800000000001</v>
      </c>
      <c r="E39" s="30">
        <v>0.42830000000000001</v>
      </c>
      <c r="F39" s="30">
        <v>0</v>
      </c>
      <c r="G39" s="30">
        <v>100000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  <c r="O39" s="30">
        <v>0</v>
      </c>
      <c r="P39" s="30">
        <v>0</v>
      </c>
      <c r="Q39" s="30">
        <v>0.81679999999999997</v>
      </c>
      <c r="R39" s="30">
        <v>0.27689999999999998</v>
      </c>
      <c r="S39" s="30">
        <v>0</v>
      </c>
      <c r="T39" s="30">
        <v>100000</v>
      </c>
      <c r="U39" s="30">
        <v>0</v>
      </c>
      <c r="V39" s="30">
        <v>0</v>
      </c>
      <c r="W39" s="30">
        <v>0</v>
      </c>
      <c r="X39" s="30">
        <v>0</v>
      </c>
      <c r="Y39" s="30">
        <v>0</v>
      </c>
      <c r="Z39" s="30">
        <v>0</v>
      </c>
      <c r="AA39" s="30">
        <v>0</v>
      </c>
      <c r="AB39" s="30">
        <v>0</v>
      </c>
      <c r="AC39" s="30">
        <v>0</v>
      </c>
      <c r="AD39" s="30">
        <v>0</v>
      </c>
      <c r="AE39" s="30">
        <v>0</v>
      </c>
      <c r="AF39" s="30">
        <v>0</v>
      </c>
      <c r="AG39" s="30">
        <v>4.58E-2</v>
      </c>
      <c r="AH39" s="30">
        <v>2500</v>
      </c>
      <c r="AI39" s="30">
        <v>0</v>
      </c>
      <c r="AJ39" s="30">
        <v>2.8400000000000002E-2</v>
      </c>
      <c r="AK39" s="30">
        <v>2000</v>
      </c>
      <c r="AL39" s="30">
        <v>0</v>
      </c>
      <c r="AM39" s="30">
        <v>1.77E-2</v>
      </c>
      <c r="AN39" s="30">
        <v>100000</v>
      </c>
      <c r="AO39" s="30">
        <v>0</v>
      </c>
      <c r="AP39" s="30">
        <v>0</v>
      </c>
      <c r="AQ39" s="30">
        <v>0</v>
      </c>
      <c r="AR39" s="30">
        <v>0</v>
      </c>
      <c r="AS39" s="30">
        <v>0</v>
      </c>
      <c r="AT39" s="30">
        <v>0</v>
      </c>
      <c r="AU39" s="30">
        <v>0</v>
      </c>
      <c r="AV39" s="30">
        <v>0.62639999999999996</v>
      </c>
      <c r="AW39" s="30">
        <v>0</v>
      </c>
      <c r="AX39" s="30">
        <v>6.0000000000000001E-3</v>
      </c>
      <c r="AY39" s="30">
        <v>0</v>
      </c>
    </row>
    <row r="40" spans="1:51" hidden="1" outlineLevel="1" x14ac:dyDescent="0.25">
      <c r="A40" s="48" t="s">
        <v>154</v>
      </c>
      <c r="B40" s="30">
        <v>0.33499499999999999</v>
      </c>
      <c r="C40" s="30">
        <v>0</v>
      </c>
      <c r="D40" s="30">
        <v>3.2877000000000001</v>
      </c>
      <c r="E40" s="30">
        <v>0.34132000000000001</v>
      </c>
      <c r="F40" s="30">
        <v>0</v>
      </c>
      <c r="G40" s="30">
        <v>7.6711999999999998</v>
      </c>
      <c r="H40" s="30">
        <v>0.39065499999999997</v>
      </c>
      <c r="I40" s="30">
        <v>0</v>
      </c>
      <c r="J40" s="30">
        <v>16.438400000000001</v>
      </c>
      <c r="K40" s="30">
        <v>0.42377500000000001</v>
      </c>
      <c r="L40" s="30">
        <v>0</v>
      </c>
      <c r="M40" s="30">
        <v>100000</v>
      </c>
      <c r="N40" s="30">
        <v>0</v>
      </c>
      <c r="O40" s="30">
        <v>0</v>
      </c>
      <c r="P40" s="30">
        <v>0</v>
      </c>
      <c r="Q40" s="30">
        <v>0.75485999999999998</v>
      </c>
      <c r="R40" s="30">
        <v>0.16203500000000001</v>
      </c>
      <c r="S40" s="30">
        <v>0</v>
      </c>
      <c r="T40" s="30">
        <v>21.9178</v>
      </c>
      <c r="U40" s="30">
        <v>0.17491499999999999</v>
      </c>
      <c r="V40" s="30">
        <v>0</v>
      </c>
      <c r="W40" s="30">
        <v>100000</v>
      </c>
      <c r="X40" s="30">
        <v>0</v>
      </c>
      <c r="Y40" s="30">
        <v>0</v>
      </c>
      <c r="Z40" s="30">
        <v>0</v>
      </c>
      <c r="AA40" s="30">
        <v>0</v>
      </c>
      <c r="AB40" s="30">
        <v>0</v>
      </c>
      <c r="AC40" s="30">
        <v>0</v>
      </c>
      <c r="AD40" s="30">
        <v>0</v>
      </c>
      <c r="AE40" s="30">
        <v>0</v>
      </c>
      <c r="AF40" s="30">
        <v>0</v>
      </c>
      <c r="AG40" s="30">
        <v>0</v>
      </c>
      <c r="AH40" s="30">
        <v>0</v>
      </c>
      <c r="AI40" s="30">
        <v>0</v>
      </c>
      <c r="AJ40" s="30">
        <v>0</v>
      </c>
      <c r="AK40" s="30">
        <v>0</v>
      </c>
      <c r="AL40" s="30">
        <v>0</v>
      </c>
      <c r="AM40" s="30">
        <v>0</v>
      </c>
      <c r="AN40" s="30">
        <v>0</v>
      </c>
      <c r="AO40" s="30">
        <v>0</v>
      </c>
      <c r="AP40" s="30">
        <v>0</v>
      </c>
      <c r="AQ40" s="30">
        <v>0</v>
      </c>
      <c r="AR40" s="30">
        <v>0</v>
      </c>
      <c r="AS40" s="30">
        <v>0</v>
      </c>
      <c r="AT40" s="30">
        <v>0</v>
      </c>
      <c r="AU40" s="30">
        <v>0</v>
      </c>
      <c r="AV40" s="30">
        <v>0</v>
      </c>
      <c r="AW40" s="30">
        <v>0</v>
      </c>
      <c r="AX40" s="30">
        <v>0.02</v>
      </c>
      <c r="AY40" s="30">
        <v>0</v>
      </c>
    </row>
    <row r="41" spans="1:51" hidden="1" outlineLevel="1" x14ac:dyDescent="0.25">
      <c r="A41" s="48" t="s">
        <v>155</v>
      </c>
      <c r="B41" s="30">
        <v>0.32790000000000002</v>
      </c>
      <c r="C41" s="30">
        <v>0</v>
      </c>
      <c r="D41" s="30">
        <v>10.95</v>
      </c>
      <c r="E41" s="30">
        <v>0.37890000000000001</v>
      </c>
      <c r="F41" s="30">
        <v>0</v>
      </c>
      <c r="G41" s="30">
        <v>100000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>
        <v>0</v>
      </c>
      <c r="N41" s="30">
        <v>0</v>
      </c>
      <c r="O41" s="30">
        <v>0</v>
      </c>
      <c r="P41" s="30">
        <v>0</v>
      </c>
      <c r="Q41" s="30">
        <v>0.75439999999999996</v>
      </c>
      <c r="R41" s="30">
        <v>0.1741</v>
      </c>
      <c r="S41" s="30">
        <v>0</v>
      </c>
      <c r="T41" s="30">
        <v>100000</v>
      </c>
      <c r="U41" s="30">
        <v>0</v>
      </c>
      <c r="V41" s="30">
        <v>0</v>
      </c>
      <c r="W41" s="30">
        <v>0</v>
      </c>
      <c r="X41" s="30">
        <v>0</v>
      </c>
      <c r="Y41" s="30">
        <v>0</v>
      </c>
      <c r="Z41" s="30">
        <v>0</v>
      </c>
      <c r="AA41" s="30">
        <v>0</v>
      </c>
      <c r="AB41" s="30">
        <v>0</v>
      </c>
      <c r="AC41" s="30">
        <v>0</v>
      </c>
      <c r="AD41" s="30">
        <v>0</v>
      </c>
      <c r="AE41" s="30">
        <v>0</v>
      </c>
      <c r="AF41" s="30">
        <v>0</v>
      </c>
      <c r="AG41" s="30">
        <v>0</v>
      </c>
      <c r="AH41" s="30">
        <v>0</v>
      </c>
      <c r="AI41" s="30">
        <v>0</v>
      </c>
      <c r="AJ41" s="30">
        <v>0</v>
      </c>
      <c r="AK41" s="30">
        <v>0</v>
      </c>
      <c r="AL41" s="30">
        <v>0</v>
      </c>
      <c r="AM41" s="30">
        <v>0</v>
      </c>
      <c r="AN41" s="30">
        <v>0</v>
      </c>
      <c r="AO41" s="30">
        <v>0</v>
      </c>
      <c r="AP41" s="30">
        <v>0</v>
      </c>
      <c r="AQ41" s="30">
        <v>0</v>
      </c>
      <c r="AR41" s="30">
        <v>0</v>
      </c>
      <c r="AS41" s="30">
        <v>0</v>
      </c>
      <c r="AT41" s="30">
        <v>0</v>
      </c>
      <c r="AU41" s="30">
        <v>0</v>
      </c>
      <c r="AV41" s="30">
        <v>0</v>
      </c>
      <c r="AW41" s="30">
        <v>0</v>
      </c>
      <c r="AX41" s="30">
        <v>0</v>
      </c>
    </row>
    <row r="42" spans="1:51" s="51" customFormat="1" hidden="1" outlineLevel="1" x14ac:dyDescent="0.25">
      <c r="A42" s="50" t="s">
        <v>149</v>
      </c>
      <c r="B42" s="51">
        <v>0.38</v>
      </c>
      <c r="C42" s="51">
        <v>0</v>
      </c>
      <c r="D42" s="51">
        <v>100000</v>
      </c>
      <c r="E42" s="51">
        <v>0</v>
      </c>
      <c r="F42" s="51">
        <v>0</v>
      </c>
      <c r="G42" s="51">
        <v>0</v>
      </c>
      <c r="H42" s="51">
        <v>0</v>
      </c>
      <c r="I42" s="51">
        <v>0</v>
      </c>
      <c r="J42" s="51">
        <v>0</v>
      </c>
      <c r="K42" s="51">
        <v>0</v>
      </c>
      <c r="L42" s="51">
        <v>0</v>
      </c>
      <c r="M42" s="51">
        <v>0</v>
      </c>
      <c r="N42" s="51">
        <v>0</v>
      </c>
      <c r="O42" s="51">
        <v>0</v>
      </c>
      <c r="P42" s="51">
        <v>0</v>
      </c>
      <c r="Q42" s="51">
        <v>0.83</v>
      </c>
      <c r="R42" s="51">
        <v>0.22</v>
      </c>
      <c r="S42" s="51">
        <v>0</v>
      </c>
      <c r="T42" s="51">
        <v>100000</v>
      </c>
      <c r="U42" s="51">
        <v>0</v>
      </c>
      <c r="V42" s="51">
        <v>0</v>
      </c>
      <c r="W42" s="51">
        <v>0</v>
      </c>
      <c r="X42" s="51">
        <v>0</v>
      </c>
      <c r="Y42" s="51">
        <v>0</v>
      </c>
      <c r="Z42" s="51">
        <v>0</v>
      </c>
      <c r="AA42" s="51">
        <v>0</v>
      </c>
      <c r="AB42" s="51">
        <v>0</v>
      </c>
      <c r="AC42" s="51">
        <v>0</v>
      </c>
      <c r="AD42" s="51">
        <v>0</v>
      </c>
      <c r="AE42" s="51">
        <v>0</v>
      </c>
      <c r="AF42" s="51">
        <v>0</v>
      </c>
      <c r="AG42" s="51">
        <v>3.5000000000000003E-2</v>
      </c>
      <c r="AH42" s="51">
        <v>0</v>
      </c>
      <c r="AI42" s="51">
        <v>100000</v>
      </c>
      <c r="AJ42" s="51">
        <v>0</v>
      </c>
      <c r="AK42" s="51">
        <v>0</v>
      </c>
      <c r="AL42" s="51">
        <v>0</v>
      </c>
      <c r="AM42" s="51">
        <v>0</v>
      </c>
      <c r="AN42" s="51">
        <v>0</v>
      </c>
      <c r="AO42" s="51">
        <v>0</v>
      </c>
      <c r="AP42" s="51">
        <v>0</v>
      </c>
      <c r="AQ42" s="51">
        <v>0</v>
      </c>
      <c r="AR42" s="51">
        <v>0</v>
      </c>
      <c r="AS42" s="51">
        <v>0</v>
      </c>
      <c r="AT42" s="51">
        <v>0</v>
      </c>
      <c r="AU42" s="51">
        <v>0</v>
      </c>
      <c r="AV42" s="51">
        <v>0.69</v>
      </c>
      <c r="AW42" s="51">
        <v>0</v>
      </c>
      <c r="AX42" s="51">
        <v>5.4999999999999997E-3</v>
      </c>
      <c r="AY42" s="51">
        <v>38.5</v>
      </c>
    </row>
    <row r="43" spans="1:51" s="51" customFormat="1" collapsed="1" x14ac:dyDescent="0.25">
      <c r="A43" s="48" t="s">
        <v>148</v>
      </c>
    </row>
    <row r="44" spans="1:51" s="51" customFormat="1" hidden="1" outlineLevel="1" x14ac:dyDescent="0.25">
      <c r="A44" s="50" t="s">
        <v>144</v>
      </c>
      <c r="B44" s="51">
        <v>0.3327</v>
      </c>
      <c r="C44" s="51">
        <v>4000</v>
      </c>
      <c r="D44" s="51">
        <v>0</v>
      </c>
      <c r="E44" s="51">
        <v>0.3795</v>
      </c>
      <c r="F44" s="51">
        <v>100000</v>
      </c>
      <c r="G44" s="51">
        <v>0</v>
      </c>
      <c r="H44" s="51">
        <v>0</v>
      </c>
      <c r="I44" s="51">
        <v>0</v>
      </c>
      <c r="J44" s="51">
        <v>0</v>
      </c>
      <c r="K44" s="51">
        <v>0</v>
      </c>
      <c r="L44" s="51">
        <v>0</v>
      </c>
      <c r="M44" s="51">
        <v>0</v>
      </c>
      <c r="N44" s="51">
        <v>0</v>
      </c>
      <c r="O44" s="51">
        <v>0</v>
      </c>
      <c r="P44" s="51">
        <v>0</v>
      </c>
      <c r="Q44" s="51">
        <v>0.70899999999999996</v>
      </c>
      <c r="R44" s="51">
        <v>0.1535</v>
      </c>
      <c r="S44" s="51">
        <v>0</v>
      </c>
      <c r="T44" s="51">
        <v>100000</v>
      </c>
      <c r="U44" s="51">
        <v>0</v>
      </c>
      <c r="V44" s="51">
        <v>0</v>
      </c>
      <c r="W44" s="51">
        <v>0</v>
      </c>
      <c r="X44" s="51">
        <v>0</v>
      </c>
      <c r="Y44" s="51">
        <v>0</v>
      </c>
      <c r="Z44" s="51">
        <v>0</v>
      </c>
      <c r="AA44" s="51">
        <v>0</v>
      </c>
      <c r="AB44" s="51">
        <v>0</v>
      </c>
      <c r="AC44" s="51">
        <v>0</v>
      </c>
      <c r="AD44" s="51">
        <v>0</v>
      </c>
      <c r="AE44" s="51">
        <v>0</v>
      </c>
      <c r="AF44" s="51">
        <v>0</v>
      </c>
      <c r="AG44" s="51">
        <v>3.8510000000000003E-2</v>
      </c>
      <c r="AH44" s="51">
        <v>2500</v>
      </c>
      <c r="AI44" s="51">
        <v>0</v>
      </c>
      <c r="AJ44" s="51">
        <v>2.9950000000000001E-2</v>
      </c>
      <c r="AK44" s="51">
        <v>2000</v>
      </c>
      <c r="AL44" s="51">
        <v>0</v>
      </c>
      <c r="AM44" s="51">
        <v>1.558E-2</v>
      </c>
      <c r="AN44" s="51">
        <v>100000</v>
      </c>
      <c r="AO44" s="51">
        <v>0</v>
      </c>
      <c r="AP44" s="51">
        <v>0</v>
      </c>
      <c r="AQ44" s="51">
        <v>0</v>
      </c>
      <c r="AR44" s="51">
        <v>0</v>
      </c>
      <c r="AS44" s="51">
        <v>0</v>
      </c>
      <c r="AT44" s="51">
        <v>0</v>
      </c>
      <c r="AU44" s="51">
        <v>0</v>
      </c>
      <c r="AV44" s="51">
        <v>0.65720000000000001</v>
      </c>
      <c r="AW44" s="51">
        <v>6.8000000000000005E-2</v>
      </c>
      <c r="AX44" s="51">
        <v>5.4999999999999997E-3</v>
      </c>
      <c r="AY44" s="51">
        <v>42</v>
      </c>
    </row>
    <row r="45" spans="1:51" s="51" customFormat="1" hidden="1" outlineLevel="1" x14ac:dyDescent="0.25">
      <c r="A45" s="50" t="s">
        <v>143</v>
      </c>
      <c r="B45" s="51">
        <v>0.3075</v>
      </c>
      <c r="C45" s="51">
        <v>4000</v>
      </c>
      <c r="D45" s="51">
        <v>0</v>
      </c>
      <c r="E45" s="51">
        <v>0.34489999999999998</v>
      </c>
      <c r="F45" s="51">
        <v>100000</v>
      </c>
      <c r="G45" s="51">
        <v>0</v>
      </c>
      <c r="H45" s="51">
        <v>0</v>
      </c>
      <c r="I45" s="51">
        <v>0</v>
      </c>
      <c r="J45" s="51">
        <v>0</v>
      </c>
      <c r="K45" s="51">
        <v>0</v>
      </c>
      <c r="L45" s="51">
        <v>0</v>
      </c>
      <c r="M45" s="51">
        <v>0</v>
      </c>
      <c r="N45" s="51">
        <v>0</v>
      </c>
      <c r="O45" s="51">
        <v>0</v>
      </c>
      <c r="P45" s="51">
        <v>0</v>
      </c>
      <c r="Q45" s="51">
        <v>0.70899999999999996</v>
      </c>
      <c r="R45" s="51">
        <v>0.1535</v>
      </c>
      <c r="S45" s="51">
        <v>0</v>
      </c>
      <c r="T45" s="51">
        <v>100000</v>
      </c>
      <c r="U45" s="51">
        <v>0</v>
      </c>
      <c r="V45" s="51">
        <v>0</v>
      </c>
      <c r="W45" s="51">
        <v>0</v>
      </c>
      <c r="X45" s="51">
        <v>0</v>
      </c>
      <c r="Y45" s="51">
        <v>0</v>
      </c>
      <c r="Z45" s="51">
        <v>0</v>
      </c>
      <c r="AA45" s="51">
        <v>0</v>
      </c>
      <c r="AB45" s="51">
        <v>0</v>
      </c>
      <c r="AC45" s="51">
        <v>0</v>
      </c>
      <c r="AD45" s="51">
        <v>0</v>
      </c>
      <c r="AE45" s="51">
        <v>0</v>
      </c>
      <c r="AF45" s="51">
        <v>0</v>
      </c>
      <c r="AG45" s="51">
        <v>3.8510000000000003E-2</v>
      </c>
      <c r="AH45" s="51">
        <v>2500</v>
      </c>
      <c r="AI45" s="51">
        <v>0</v>
      </c>
      <c r="AJ45" s="51">
        <v>2.9950000000000001E-2</v>
      </c>
      <c r="AK45" s="51">
        <v>2000</v>
      </c>
      <c r="AL45" s="51">
        <v>0</v>
      </c>
      <c r="AM45" s="51">
        <v>1.558E-2</v>
      </c>
      <c r="AN45" s="51">
        <v>100000</v>
      </c>
      <c r="AO45" s="51">
        <v>0</v>
      </c>
      <c r="AP45" s="51">
        <v>0</v>
      </c>
      <c r="AQ45" s="51">
        <v>0</v>
      </c>
      <c r="AR45" s="51">
        <v>0</v>
      </c>
      <c r="AS45" s="51">
        <v>0</v>
      </c>
      <c r="AT45" s="51">
        <v>0</v>
      </c>
      <c r="AU45" s="51">
        <v>0</v>
      </c>
      <c r="AV45" s="51">
        <v>0.65720000000000001</v>
      </c>
      <c r="AW45" s="51">
        <v>6.8000000000000005E-2</v>
      </c>
      <c r="AX45" s="51">
        <v>5.4999999999999997E-3</v>
      </c>
      <c r="AY45" s="51">
        <v>42</v>
      </c>
    </row>
    <row r="46" spans="1:51" s="51" customFormat="1" hidden="1" outlineLevel="1" x14ac:dyDescent="0.25">
      <c r="A46" s="50" t="s">
        <v>134</v>
      </c>
      <c r="B46" s="51">
        <v>0.31759999999999999</v>
      </c>
      <c r="C46" s="51">
        <v>0</v>
      </c>
      <c r="D46" s="51">
        <v>3.2877000000000001</v>
      </c>
      <c r="E46" s="51">
        <v>0.33050000000000002</v>
      </c>
      <c r="F46" s="51">
        <v>0</v>
      </c>
      <c r="G46" s="51">
        <v>7.6711999999999998</v>
      </c>
      <c r="H46" s="51">
        <v>0.36359999999999998</v>
      </c>
      <c r="I46" s="51">
        <v>0</v>
      </c>
      <c r="J46" s="51">
        <v>16.438400000000001</v>
      </c>
      <c r="K46" s="51">
        <v>0.39419999999999999</v>
      </c>
      <c r="L46" s="51">
        <v>0</v>
      </c>
      <c r="M46" s="51">
        <v>100000</v>
      </c>
      <c r="N46" s="51">
        <v>0</v>
      </c>
      <c r="O46" s="51">
        <v>0</v>
      </c>
      <c r="P46" s="51">
        <v>0</v>
      </c>
      <c r="Q46" s="51">
        <v>0.79079999999999995</v>
      </c>
      <c r="R46" s="51">
        <v>0.17929999999999999</v>
      </c>
      <c r="S46" s="51">
        <v>0</v>
      </c>
      <c r="T46" s="51">
        <v>3.2877000000000001</v>
      </c>
      <c r="U46" s="51">
        <v>0.18279999999999999</v>
      </c>
      <c r="V46" s="51">
        <v>0</v>
      </c>
      <c r="W46" s="51">
        <v>100000</v>
      </c>
      <c r="X46" s="51">
        <v>0</v>
      </c>
      <c r="Y46" s="51">
        <v>0</v>
      </c>
      <c r="Z46" s="51">
        <v>0</v>
      </c>
      <c r="AA46" s="51">
        <v>0</v>
      </c>
      <c r="AB46" s="51">
        <v>0</v>
      </c>
      <c r="AC46" s="51">
        <v>0</v>
      </c>
      <c r="AD46" s="51">
        <v>0</v>
      </c>
      <c r="AE46" s="51">
        <v>0</v>
      </c>
      <c r="AF46" s="51">
        <v>0</v>
      </c>
      <c r="AG46" s="51">
        <v>3.61E-2</v>
      </c>
      <c r="AH46" s="51">
        <v>0</v>
      </c>
      <c r="AI46" s="51">
        <v>49.315100000000001</v>
      </c>
      <c r="AJ46" s="51">
        <v>1.8700000000000001E-2</v>
      </c>
      <c r="AK46" s="51">
        <v>0</v>
      </c>
      <c r="AL46" s="51">
        <v>100000</v>
      </c>
      <c r="AM46" s="51">
        <v>0</v>
      </c>
      <c r="AN46" s="51">
        <v>0</v>
      </c>
      <c r="AO46" s="51">
        <v>0</v>
      </c>
      <c r="AP46" s="51">
        <v>0</v>
      </c>
      <c r="AQ46" s="51">
        <v>0</v>
      </c>
      <c r="AR46" s="51">
        <v>0</v>
      </c>
      <c r="AS46" s="51">
        <v>0</v>
      </c>
      <c r="AT46" s="51">
        <v>0</v>
      </c>
      <c r="AU46" s="51">
        <v>0</v>
      </c>
      <c r="AV46" s="51">
        <v>0.63849999999999996</v>
      </c>
      <c r="AW46" s="51">
        <v>0</v>
      </c>
      <c r="AX46" s="51">
        <v>0</v>
      </c>
      <c r="AY46" s="51">
        <v>0</v>
      </c>
    </row>
    <row r="47" spans="1:51" s="51" customFormat="1" hidden="1" outlineLevel="1" x14ac:dyDescent="0.25">
      <c r="A47" s="50" t="s">
        <v>142</v>
      </c>
      <c r="B47" s="51">
        <v>0.31319999999999998</v>
      </c>
      <c r="C47" s="51">
        <v>0</v>
      </c>
      <c r="D47" s="51">
        <v>10.9589</v>
      </c>
      <c r="E47" s="51">
        <v>0.35210000000000002</v>
      </c>
      <c r="F47" s="51">
        <v>0</v>
      </c>
      <c r="G47" s="51">
        <v>100000</v>
      </c>
      <c r="H47" s="51">
        <v>0</v>
      </c>
      <c r="I47" s="51">
        <v>0</v>
      </c>
      <c r="J47" s="51">
        <v>0</v>
      </c>
      <c r="K47" s="51">
        <v>0</v>
      </c>
      <c r="L47" s="51">
        <v>0</v>
      </c>
      <c r="M47" s="51">
        <v>0</v>
      </c>
      <c r="N47" s="51">
        <v>0</v>
      </c>
      <c r="O47" s="51">
        <v>0</v>
      </c>
      <c r="P47" s="51">
        <v>0</v>
      </c>
      <c r="Q47" s="51">
        <v>0.70609999999999995</v>
      </c>
      <c r="R47" s="51">
        <v>0.152</v>
      </c>
      <c r="S47" s="51">
        <v>0</v>
      </c>
      <c r="T47" s="51">
        <v>100000</v>
      </c>
      <c r="U47" s="51">
        <v>0</v>
      </c>
      <c r="V47" s="51">
        <v>0</v>
      </c>
      <c r="W47" s="51">
        <v>0</v>
      </c>
      <c r="X47" s="51">
        <v>0</v>
      </c>
      <c r="Y47" s="51">
        <v>0</v>
      </c>
      <c r="Z47" s="51">
        <v>0</v>
      </c>
      <c r="AA47" s="51">
        <v>0</v>
      </c>
      <c r="AB47" s="51">
        <v>0</v>
      </c>
      <c r="AC47" s="51">
        <v>0</v>
      </c>
      <c r="AD47" s="51">
        <v>0</v>
      </c>
      <c r="AE47" s="51">
        <v>0</v>
      </c>
      <c r="AF47" s="51">
        <v>0</v>
      </c>
      <c r="AG47" s="51">
        <v>3.6450000000000003E-2</v>
      </c>
      <c r="AH47" s="51">
        <v>0</v>
      </c>
      <c r="AI47" s="51">
        <v>49.315100000000001</v>
      </c>
      <c r="AJ47" s="51">
        <v>1.6330000000000001E-2</v>
      </c>
      <c r="AK47" s="51">
        <v>0</v>
      </c>
      <c r="AL47" s="51">
        <v>100000</v>
      </c>
      <c r="AM47" s="51">
        <v>0</v>
      </c>
      <c r="AN47" s="51">
        <v>0</v>
      </c>
      <c r="AO47" s="51">
        <v>0</v>
      </c>
      <c r="AP47" s="51">
        <v>0</v>
      </c>
      <c r="AQ47" s="51">
        <v>0</v>
      </c>
      <c r="AR47" s="51">
        <v>0</v>
      </c>
      <c r="AS47" s="51">
        <v>0</v>
      </c>
      <c r="AT47" s="51">
        <v>0</v>
      </c>
      <c r="AU47" s="51">
        <v>0</v>
      </c>
      <c r="AV47" s="51">
        <v>0.65</v>
      </c>
      <c r="AW47" s="51">
        <v>6.8000000000000005E-2</v>
      </c>
      <c r="AX47" s="51">
        <v>3.7000000000000002E-3</v>
      </c>
      <c r="AY47" s="51">
        <v>38.5</v>
      </c>
    </row>
    <row r="48" spans="1:51" s="51" customFormat="1" hidden="1" outlineLevel="1" x14ac:dyDescent="0.25">
      <c r="A48" s="50" t="s">
        <v>135</v>
      </c>
      <c r="B48" s="51">
        <v>0.31030000000000002</v>
      </c>
      <c r="C48" s="51">
        <v>0</v>
      </c>
      <c r="D48" s="51">
        <v>6.5753399999999997</v>
      </c>
      <c r="E48" s="51">
        <v>0.31669999999999998</v>
      </c>
      <c r="F48" s="51">
        <v>0</v>
      </c>
      <c r="G48" s="51">
        <v>100000</v>
      </c>
      <c r="H48" s="51">
        <v>0</v>
      </c>
      <c r="I48" s="51">
        <v>0</v>
      </c>
      <c r="J48" s="51">
        <v>0</v>
      </c>
      <c r="K48" s="51">
        <v>0</v>
      </c>
      <c r="L48" s="51">
        <v>0</v>
      </c>
      <c r="M48" s="51">
        <v>0</v>
      </c>
      <c r="N48" s="51">
        <v>0</v>
      </c>
      <c r="O48" s="51">
        <v>0</v>
      </c>
      <c r="P48" s="51">
        <v>0</v>
      </c>
      <c r="Q48" s="51">
        <v>0.82654000000000005</v>
      </c>
      <c r="R48" s="51">
        <v>0.21060000000000001</v>
      </c>
      <c r="S48" s="51">
        <v>0</v>
      </c>
      <c r="T48" s="51">
        <v>100000</v>
      </c>
      <c r="U48" s="51">
        <v>0</v>
      </c>
      <c r="V48" s="51">
        <v>0</v>
      </c>
      <c r="W48" s="51">
        <v>0</v>
      </c>
      <c r="X48" s="51">
        <v>0</v>
      </c>
      <c r="Y48" s="51">
        <v>0</v>
      </c>
      <c r="Z48" s="51">
        <v>0</v>
      </c>
      <c r="AA48" s="51">
        <v>0</v>
      </c>
      <c r="AB48" s="51">
        <v>0</v>
      </c>
      <c r="AC48" s="51">
        <v>0</v>
      </c>
      <c r="AD48" s="51">
        <v>0</v>
      </c>
      <c r="AE48" s="51">
        <v>0</v>
      </c>
      <c r="AF48" s="51">
        <v>0</v>
      </c>
      <c r="AG48" s="51">
        <v>0</v>
      </c>
      <c r="AH48" s="51">
        <v>0</v>
      </c>
      <c r="AI48" s="51">
        <v>0</v>
      </c>
      <c r="AJ48" s="51">
        <v>0</v>
      </c>
      <c r="AK48" s="51">
        <v>0</v>
      </c>
      <c r="AL48" s="51">
        <v>0</v>
      </c>
      <c r="AM48" s="51">
        <v>0</v>
      </c>
      <c r="AN48" s="51">
        <v>0</v>
      </c>
      <c r="AO48" s="51">
        <v>0</v>
      </c>
      <c r="AP48" s="51">
        <v>0</v>
      </c>
      <c r="AQ48" s="51">
        <v>0</v>
      </c>
      <c r="AR48" s="51">
        <v>0</v>
      </c>
      <c r="AS48" s="51">
        <v>0</v>
      </c>
      <c r="AT48" s="51">
        <v>0</v>
      </c>
      <c r="AU48" s="51">
        <v>0</v>
      </c>
      <c r="AV48" s="51">
        <v>0</v>
      </c>
      <c r="AW48" s="51">
        <v>6.8000000000000005E-2</v>
      </c>
      <c r="AX48" s="51">
        <v>0</v>
      </c>
      <c r="AY48" s="51">
        <v>0</v>
      </c>
    </row>
    <row r="49" spans="1:51" s="51" customFormat="1" hidden="1" outlineLevel="1" x14ac:dyDescent="0.25">
      <c r="A49" s="50" t="s">
        <v>139</v>
      </c>
      <c r="B49" s="51">
        <v>0.30969999999999998</v>
      </c>
      <c r="C49" s="51">
        <v>0</v>
      </c>
      <c r="D49" s="51">
        <v>10.96</v>
      </c>
      <c r="E49" s="51">
        <v>0.35060000000000002</v>
      </c>
      <c r="F49" s="51">
        <v>0</v>
      </c>
      <c r="G49" s="51">
        <v>100000</v>
      </c>
      <c r="H49" s="51">
        <v>0</v>
      </c>
      <c r="I49" s="51">
        <v>0</v>
      </c>
      <c r="J49" s="51">
        <v>0</v>
      </c>
      <c r="K49" s="51">
        <v>0</v>
      </c>
      <c r="L49" s="51">
        <v>0</v>
      </c>
      <c r="M49" s="51">
        <v>0</v>
      </c>
      <c r="N49" s="51">
        <v>0</v>
      </c>
      <c r="O49" s="51">
        <v>0</v>
      </c>
      <c r="P49" s="51">
        <v>0</v>
      </c>
      <c r="Q49" s="51">
        <v>0.79569999999999996</v>
      </c>
      <c r="R49" s="51">
        <v>0.154</v>
      </c>
      <c r="S49" s="51">
        <v>0</v>
      </c>
      <c r="T49" s="51">
        <v>100000</v>
      </c>
      <c r="U49" s="51">
        <v>0</v>
      </c>
      <c r="V49" s="51">
        <v>0</v>
      </c>
      <c r="W49" s="51">
        <v>0</v>
      </c>
      <c r="X49" s="51">
        <v>0</v>
      </c>
      <c r="Y49" s="51">
        <v>0</v>
      </c>
      <c r="Z49" s="51">
        <v>0</v>
      </c>
      <c r="AA49" s="51">
        <v>0</v>
      </c>
      <c r="AB49" s="51">
        <v>0</v>
      </c>
      <c r="AC49" s="51">
        <v>0</v>
      </c>
      <c r="AD49" s="51">
        <v>0</v>
      </c>
      <c r="AE49" s="51">
        <v>0</v>
      </c>
      <c r="AF49" s="51">
        <v>0</v>
      </c>
      <c r="AG49" s="51">
        <v>0</v>
      </c>
      <c r="AH49" s="51">
        <v>0</v>
      </c>
      <c r="AI49" s="51">
        <v>0</v>
      </c>
      <c r="AJ49" s="51">
        <v>0</v>
      </c>
      <c r="AK49" s="51">
        <v>0</v>
      </c>
      <c r="AL49" s="51">
        <v>0</v>
      </c>
      <c r="AM49" s="51">
        <v>0</v>
      </c>
      <c r="AN49" s="51">
        <v>0</v>
      </c>
      <c r="AO49" s="51">
        <v>0</v>
      </c>
      <c r="AP49" s="51">
        <v>0</v>
      </c>
      <c r="AQ49" s="51">
        <v>0</v>
      </c>
      <c r="AR49" s="51">
        <v>0</v>
      </c>
      <c r="AS49" s="51">
        <v>0</v>
      </c>
      <c r="AT49" s="51">
        <v>0</v>
      </c>
      <c r="AU49" s="51">
        <v>0</v>
      </c>
      <c r="AV49" s="51">
        <v>0</v>
      </c>
      <c r="AW49" s="51">
        <v>0</v>
      </c>
      <c r="AX49" s="51">
        <v>0</v>
      </c>
      <c r="AY49" s="51">
        <v>0</v>
      </c>
    </row>
    <row r="50" spans="1:51" s="51" customFormat="1" hidden="1" outlineLevel="1" x14ac:dyDescent="0.25">
      <c r="A50" s="50" t="s">
        <v>146</v>
      </c>
      <c r="B50" s="51">
        <v>0.31159999999999999</v>
      </c>
      <c r="C50" s="51">
        <v>0</v>
      </c>
      <c r="D50" s="51">
        <v>10.9589</v>
      </c>
      <c r="E50" s="51">
        <v>0.33229999999999998</v>
      </c>
      <c r="F50" s="51">
        <v>0</v>
      </c>
      <c r="G50" s="51">
        <v>100000</v>
      </c>
      <c r="H50" s="51">
        <v>0</v>
      </c>
      <c r="I50" s="51">
        <v>0</v>
      </c>
      <c r="J50" s="51">
        <v>0</v>
      </c>
      <c r="K50" s="51">
        <v>0</v>
      </c>
      <c r="L50" s="51">
        <v>0</v>
      </c>
      <c r="M50" s="51">
        <v>0</v>
      </c>
      <c r="N50" s="51">
        <v>0</v>
      </c>
      <c r="O50" s="51">
        <v>0</v>
      </c>
      <c r="P50" s="51">
        <v>0</v>
      </c>
      <c r="Q50" s="51">
        <v>0.76329999999999998</v>
      </c>
      <c r="R50" s="51">
        <v>0.16500000000000001</v>
      </c>
      <c r="S50" s="51">
        <v>0</v>
      </c>
      <c r="T50" s="51">
        <v>100000</v>
      </c>
      <c r="U50" s="51">
        <v>0</v>
      </c>
      <c r="V50" s="51">
        <v>0</v>
      </c>
      <c r="W50" s="51">
        <v>0</v>
      </c>
      <c r="X50" s="51">
        <v>0</v>
      </c>
      <c r="Y50" s="51">
        <v>0</v>
      </c>
      <c r="Z50" s="51">
        <v>0</v>
      </c>
      <c r="AA50" s="51">
        <v>0</v>
      </c>
      <c r="AB50" s="51">
        <v>0</v>
      </c>
      <c r="AC50" s="51">
        <v>0</v>
      </c>
      <c r="AD50" s="51">
        <v>0</v>
      </c>
      <c r="AE50" s="51">
        <v>0</v>
      </c>
      <c r="AF50" s="51">
        <v>0</v>
      </c>
      <c r="AG50" s="51">
        <v>0</v>
      </c>
      <c r="AH50" s="51">
        <v>0</v>
      </c>
      <c r="AI50" s="51">
        <v>0</v>
      </c>
      <c r="AJ50" s="51">
        <v>0</v>
      </c>
      <c r="AK50" s="51">
        <v>0</v>
      </c>
      <c r="AL50" s="51">
        <v>0</v>
      </c>
      <c r="AM50" s="51">
        <v>0</v>
      </c>
      <c r="AN50" s="51">
        <v>0</v>
      </c>
      <c r="AO50" s="51">
        <v>0</v>
      </c>
      <c r="AP50" s="51">
        <v>0</v>
      </c>
      <c r="AQ50" s="51">
        <v>0</v>
      </c>
      <c r="AR50" s="51">
        <v>0</v>
      </c>
      <c r="AS50" s="51">
        <v>0</v>
      </c>
      <c r="AT50" s="51">
        <v>0</v>
      </c>
      <c r="AU50" s="51">
        <v>0</v>
      </c>
      <c r="AV50" s="51">
        <v>0</v>
      </c>
      <c r="AW50" s="51">
        <v>0.08</v>
      </c>
      <c r="AX50" s="51">
        <v>0</v>
      </c>
      <c r="AY50" s="51">
        <v>38.5</v>
      </c>
    </row>
    <row r="51" spans="1:51" s="51" customFormat="1" hidden="1" outlineLevel="1" x14ac:dyDescent="0.25">
      <c r="A51" s="50" t="s">
        <v>138</v>
      </c>
      <c r="B51" s="51">
        <v>0.32440000000000002</v>
      </c>
      <c r="C51" s="51">
        <v>0</v>
      </c>
      <c r="D51" s="51">
        <v>10.957800000000001</v>
      </c>
      <c r="E51" s="51">
        <v>0.36380000000000001</v>
      </c>
      <c r="F51" s="51">
        <v>0</v>
      </c>
      <c r="G51" s="51">
        <v>100000</v>
      </c>
      <c r="H51" s="51">
        <v>0</v>
      </c>
      <c r="I51" s="51">
        <v>0</v>
      </c>
      <c r="J51" s="51">
        <v>0</v>
      </c>
      <c r="K51" s="51">
        <v>0</v>
      </c>
      <c r="L51" s="51">
        <v>0</v>
      </c>
      <c r="M51" s="51">
        <v>0</v>
      </c>
      <c r="N51" s="51">
        <v>0</v>
      </c>
      <c r="O51" s="51">
        <v>0</v>
      </c>
      <c r="P51" s="51">
        <v>0</v>
      </c>
      <c r="Q51" s="51">
        <v>0.63649999999999995</v>
      </c>
      <c r="R51" s="51">
        <v>0.2072</v>
      </c>
      <c r="S51" s="51">
        <v>0</v>
      </c>
      <c r="T51" s="51">
        <v>100000</v>
      </c>
      <c r="U51" s="51">
        <v>0</v>
      </c>
      <c r="V51" s="51">
        <v>0</v>
      </c>
      <c r="W51" s="51">
        <v>0</v>
      </c>
      <c r="X51" s="51">
        <v>0</v>
      </c>
      <c r="Y51" s="51">
        <v>0</v>
      </c>
      <c r="Z51" s="51">
        <v>0</v>
      </c>
      <c r="AA51" s="51">
        <v>0</v>
      </c>
      <c r="AB51" s="51">
        <v>0</v>
      </c>
      <c r="AC51" s="51">
        <v>0</v>
      </c>
      <c r="AD51" s="51">
        <v>0</v>
      </c>
      <c r="AE51" s="51">
        <v>0</v>
      </c>
      <c r="AF51" s="51">
        <v>0</v>
      </c>
      <c r="AG51" s="51">
        <v>4.07E-2</v>
      </c>
      <c r="AH51" s="51">
        <v>2500</v>
      </c>
      <c r="AI51" s="51">
        <v>0</v>
      </c>
      <c r="AJ51" s="51">
        <v>2.52E-2</v>
      </c>
      <c r="AK51" s="51">
        <v>2000</v>
      </c>
      <c r="AL51" s="51">
        <v>0</v>
      </c>
      <c r="AM51" s="51">
        <v>1.5699999999999999E-2</v>
      </c>
      <c r="AN51" s="51">
        <v>100000</v>
      </c>
      <c r="AO51" s="51">
        <v>0</v>
      </c>
      <c r="AP51" s="51">
        <v>0</v>
      </c>
      <c r="AQ51" s="51">
        <v>0</v>
      </c>
      <c r="AR51" s="51">
        <v>0</v>
      </c>
      <c r="AS51" s="51">
        <v>0</v>
      </c>
      <c r="AT51" s="51">
        <v>0</v>
      </c>
      <c r="AU51" s="51">
        <v>0</v>
      </c>
      <c r="AV51" s="51">
        <v>0.62209999999999999</v>
      </c>
      <c r="AW51" s="51">
        <v>6.8000000000000005E-2</v>
      </c>
      <c r="AX51" s="51">
        <v>6.0000000000000001E-3</v>
      </c>
      <c r="AY51" s="51">
        <v>0</v>
      </c>
    </row>
    <row r="52" spans="1:51" s="51" customFormat="1" hidden="1" outlineLevel="1" x14ac:dyDescent="0.25">
      <c r="A52" s="50" t="s">
        <v>137</v>
      </c>
      <c r="B52" s="51">
        <v>0.33976400000000001</v>
      </c>
      <c r="C52" s="51">
        <v>0</v>
      </c>
      <c r="D52" s="51">
        <v>10.957800000000001</v>
      </c>
      <c r="E52" s="51">
        <v>0.39173200000000002</v>
      </c>
      <c r="F52" s="51">
        <v>0</v>
      </c>
      <c r="G52" s="51">
        <v>16.438400000000001</v>
      </c>
      <c r="H52" s="51">
        <v>0.38500000000000001</v>
      </c>
      <c r="I52" s="51">
        <v>0</v>
      </c>
      <c r="J52" s="51">
        <v>27.396100000000001</v>
      </c>
      <c r="K52" s="51">
        <v>0.38500000000000001</v>
      </c>
      <c r="L52" s="51">
        <v>0</v>
      </c>
      <c r="M52" s="51">
        <v>100000</v>
      </c>
      <c r="N52" s="51">
        <v>0</v>
      </c>
      <c r="O52" s="51">
        <v>0</v>
      </c>
      <c r="P52" s="51">
        <v>0</v>
      </c>
      <c r="Q52" s="51">
        <v>0.79890000000000005</v>
      </c>
      <c r="R52" s="51">
        <v>0.144869</v>
      </c>
      <c r="S52" s="51">
        <v>0</v>
      </c>
      <c r="T52" s="51">
        <v>21.9178</v>
      </c>
      <c r="U52" s="51">
        <v>0.144869</v>
      </c>
      <c r="V52" s="51">
        <v>0</v>
      </c>
      <c r="W52" s="51">
        <v>100000</v>
      </c>
      <c r="X52" s="51">
        <v>0</v>
      </c>
      <c r="Y52" s="51">
        <v>0</v>
      </c>
      <c r="Z52" s="51">
        <v>0</v>
      </c>
      <c r="AA52" s="51">
        <v>0</v>
      </c>
      <c r="AB52" s="51">
        <v>0</v>
      </c>
      <c r="AC52" s="51">
        <v>0</v>
      </c>
      <c r="AD52" s="51">
        <v>0</v>
      </c>
      <c r="AE52" s="51">
        <v>0</v>
      </c>
      <c r="AF52" s="51">
        <v>0</v>
      </c>
      <c r="AG52" s="51">
        <v>3.6119999999999999E-2</v>
      </c>
      <c r="AH52" s="51">
        <v>0</v>
      </c>
      <c r="AI52" s="51">
        <v>27.4</v>
      </c>
      <c r="AJ52" s="51">
        <v>3.5938999999999999E-2</v>
      </c>
      <c r="AK52" s="51">
        <v>0</v>
      </c>
      <c r="AL52" s="51">
        <v>21.9</v>
      </c>
      <c r="AM52" s="51">
        <v>2.2575000000000001E-2</v>
      </c>
      <c r="AN52" s="51">
        <v>0</v>
      </c>
      <c r="AO52" s="51">
        <v>100000</v>
      </c>
      <c r="AP52" s="51">
        <v>0</v>
      </c>
      <c r="AQ52" s="51">
        <v>0</v>
      </c>
      <c r="AR52" s="51">
        <v>0</v>
      </c>
      <c r="AS52" s="51">
        <v>0</v>
      </c>
      <c r="AT52" s="51">
        <v>0</v>
      </c>
      <c r="AU52" s="51">
        <v>0</v>
      </c>
      <c r="AV52" s="51">
        <v>0.7802</v>
      </c>
      <c r="AW52" s="51">
        <v>0</v>
      </c>
      <c r="AX52" s="51">
        <v>3.5999999999999999E-3</v>
      </c>
      <c r="AY52" s="51">
        <v>0</v>
      </c>
    </row>
    <row r="53" spans="1:51" s="51" customFormat="1" hidden="1" outlineLevel="1" x14ac:dyDescent="0.25">
      <c r="A53" s="50" t="s">
        <v>140</v>
      </c>
      <c r="B53" s="51">
        <v>0.30969999999999998</v>
      </c>
      <c r="C53" s="51">
        <v>0</v>
      </c>
      <c r="D53" s="51">
        <v>10.96</v>
      </c>
      <c r="E53" s="51">
        <v>0.36059999999999998</v>
      </c>
      <c r="F53" s="51">
        <v>0</v>
      </c>
      <c r="G53" s="51">
        <v>100000</v>
      </c>
      <c r="H53" s="51">
        <v>0</v>
      </c>
      <c r="I53" s="51">
        <v>0</v>
      </c>
      <c r="J53" s="51">
        <v>0</v>
      </c>
      <c r="K53" s="51">
        <v>0</v>
      </c>
      <c r="L53" s="51">
        <v>0</v>
      </c>
      <c r="M53" s="51">
        <v>0</v>
      </c>
      <c r="N53" s="51">
        <v>0</v>
      </c>
      <c r="O53" s="51">
        <v>0</v>
      </c>
      <c r="P53" s="51">
        <v>0</v>
      </c>
      <c r="Q53" s="51">
        <v>0.79569999999999996</v>
      </c>
      <c r="R53" s="51">
        <v>0.154</v>
      </c>
      <c r="S53" s="51">
        <v>0</v>
      </c>
      <c r="T53" s="51">
        <v>100000</v>
      </c>
      <c r="U53" s="51">
        <v>0</v>
      </c>
      <c r="V53" s="51">
        <v>0</v>
      </c>
      <c r="W53" s="51">
        <v>0</v>
      </c>
      <c r="X53" s="51">
        <v>0</v>
      </c>
      <c r="Y53" s="51">
        <v>0</v>
      </c>
      <c r="Z53" s="51">
        <v>0</v>
      </c>
      <c r="AA53" s="51">
        <v>0</v>
      </c>
      <c r="AB53" s="51">
        <v>0</v>
      </c>
      <c r="AC53" s="51">
        <v>0</v>
      </c>
      <c r="AD53" s="51">
        <v>0</v>
      </c>
      <c r="AE53" s="51">
        <v>0</v>
      </c>
      <c r="AF53" s="51">
        <v>0</v>
      </c>
      <c r="AG53" s="51">
        <v>0</v>
      </c>
      <c r="AH53" s="51">
        <v>0</v>
      </c>
      <c r="AI53" s="51">
        <v>0</v>
      </c>
      <c r="AJ53" s="51">
        <v>0</v>
      </c>
      <c r="AK53" s="51">
        <v>0</v>
      </c>
      <c r="AL53" s="51">
        <v>0</v>
      </c>
      <c r="AM53" s="51">
        <v>0</v>
      </c>
      <c r="AN53" s="51">
        <v>0</v>
      </c>
      <c r="AO53" s="51">
        <v>0</v>
      </c>
      <c r="AP53" s="51">
        <v>0</v>
      </c>
      <c r="AQ53" s="51">
        <v>0</v>
      </c>
      <c r="AR53" s="51">
        <v>0</v>
      </c>
      <c r="AS53" s="51">
        <v>0</v>
      </c>
      <c r="AT53" s="51">
        <v>0</v>
      </c>
      <c r="AU53" s="51">
        <v>0</v>
      </c>
      <c r="AV53" s="51">
        <v>0</v>
      </c>
      <c r="AW53" s="51">
        <v>7.0000000000000007E-2</v>
      </c>
      <c r="AX53" s="51">
        <v>0</v>
      </c>
      <c r="AY53" s="51">
        <v>0</v>
      </c>
    </row>
    <row r="54" spans="1:51" s="51" customFormat="1" hidden="1" outlineLevel="1" x14ac:dyDescent="0.25">
      <c r="A54" s="50" t="s">
        <v>136</v>
      </c>
      <c r="B54" s="51">
        <v>0.26539000000000001</v>
      </c>
      <c r="C54" s="51">
        <v>0</v>
      </c>
      <c r="D54" s="51">
        <v>10.96</v>
      </c>
      <c r="E54" s="51">
        <v>0.30332999999999999</v>
      </c>
      <c r="F54" s="51">
        <v>0</v>
      </c>
      <c r="G54" s="51">
        <v>100000</v>
      </c>
      <c r="H54" s="51">
        <v>0</v>
      </c>
      <c r="I54" s="51">
        <v>0</v>
      </c>
      <c r="J54" s="51">
        <v>0</v>
      </c>
      <c r="K54" s="51">
        <v>0</v>
      </c>
      <c r="L54" s="51">
        <v>0</v>
      </c>
      <c r="M54" s="51">
        <v>0</v>
      </c>
      <c r="N54" s="51">
        <v>0</v>
      </c>
      <c r="O54" s="51">
        <v>0</v>
      </c>
      <c r="P54" s="51">
        <v>0</v>
      </c>
      <c r="Q54" s="51">
        <v>0.78122000000000003</v>
      </c>
      <c r="R54" s="51">
        <v>0.12482</v>
      </c>
      <c r="S54" s="51">
        <v>0</v>
      </c>
      <c r="T54" s="51">
        <v>21.918900000000001</v>
      </c>
      <c r="U54" s="51">
        <v>0.12193</v>
      </c>
      <c r="V54" s="51">
        <v>0</v>
      </c>
      <c r="W54" s="51">
        <v>100000</v>
      </c>
      <c r="X54" s="51">
        <v>0</v>
      </c>
      <c r="Y54" s="51">
        <v>0</v>
      </c>
      <c r="Z54" s="51">
        <v>0</v>
      </c>
      <c r="AA54" s="51">
        <v>0</v>
      </c>
      <c r="AB54" s="51">
        <v>0</v>
      </c>
      <c r="AC54" s="51">
        <v>0</v>
      </c>
      <c r="AD54" s="51">
        <v>0</v>
      </c>
      <c r="AE54" s="51">
        <v>0</v>
      </c>
      <c r="AF54" s="51">
        <v>0</v>
      </c>
      <c r="AG54" s="51">
        <v>0</v>
      </c>
      <c r="AH54" s="51">
        <v>0</v>
      </c>
      <c r="AI54" s="51">
        <v>0</v>
      </c>
      <c r="AJ54" s="51">
        <v>0</v>
      </c>
      <c r="AK54" s="51">
        <v>0</v>
      </c>
      <c r="AL54" s="51">
        <v>0</v>
      </c>
      <c r="AM54" s="51">
        <v>0</v>
      </c>
      <c r="AN54" s="51">
        <v>0</v>
      </c>
      <c r="AO54" s="51">
        <v>0</v>
      </c>
      <c r="AP54" s="51">
        <v>0</v>
      </c>
      <c r="AQ54" s="51">
        <v>0</v>
      </c>
      <c r="AR54" s="51">
        <v>0</v>
      </c>
      <c r="AS54" s="51">
        <v>0</v>
      </c>
      <c r="AT54" s="51">
        <v>0</v>
      </c>
      <c r="AU54" s="51">
        <v>0</v>
      </c>
      <c r="AV54" s="51">
        <v>0</v>
      </c>
      <c r="AW54" s="51">
        <v>0</v>
      </c>
      <c r="AX54" s="51">
        <v>1.7000000000000001E-2</v>
      </c>
      <c r="AY54" s="51">
        <v>0</v>
      </c>
    </row>
    <row r="55" spans="1:51" s="51" customFormat="1" hidden="1" outlineLevel="1" x14ac:dyDescent="0.25">
      <c r="A55" s="50" t="s">
        <v>147</v>
      </c>
      <c r="B55" s="51">
        <v>0.313</v>
      </c>
      <c r="C55" s="51">
        <v>0</v>
      </c>
      <c r="D55" s="51">
        <v>10.96</v>
      </c>
      <c r="E55" s="51">
        <v>0.35299999999999998</v>
      </c>
      <c r="F55" s="51">
        <v>0</v>
      </c>
      <c r="G55" s="51">
        <v>100000</v>
      </c>
      <c r="H55" s="51">
        <v>0</v>
      </c>
      <c r="I55" s="51">
        <v>0</v>
      </c>
      <c r="J55" s="51">
        <v>0</v>
      </c>
      <c r="K55" s="51">
        <v>0</v>
      </c>
      <c r="L55" s="51">
        <v>0</v>
      </c>
      <c r="M55" s="51">
        <v>0</v>
      </c>
      <c r="N55" s="51">
        <v>0</v>
      </c>
      <c r="O55" s="51">
        <v>0</v>
      </c>
      <c r="P55" s="51">
        <v>0</v>
      </c>
      <c r="Q55" s="51">
        <v>0.70609999999999995</v>
      </c>
      <c r="R55" s="51">
        <v>0.152</v>
      </c>
      <c r="S55" s="51">
        <v>0</v>
      </c>
      <c r="T55" s="51">
        <v>100000</v>
      </c>
      <c r="U55" s="51">
        <v>0</v>
      </c>
      <c r="V55" s="51">
        <v>0</v>
      </c>
      <c r="W55" s="51">
        <v>0</v>
      </c>
      <c r="X55" s="51">
        <v>0</v>
      </c>
      <c r="Y55" s="51">
        <v>0</v>
      </c>
      <c r="Z55" s="51">
        <v>0</v>
      </c>
      <c r="AA55" s="51">
        <v>0</v>
      </c>
      <c r="AB55" s="51">
        <v>0</v>
      </c>
      <c r="AC55" s="51">
        <v>0</v>
      </c>
      <c r="AD55" s="51">
        <v>0</v>
      </c>
      <c r="AE55" s="51">
        <v>0</v>
      </c>
      <c r="AF55" s="51">
        <v>0</v>
      </c>
      <c r="AG55" s="51">
        <v>0</v>
      </c>
      <c r="AH55" s="51">
        <v>0</v>
      </c>
      <c r="AI55" s="51">
        <v>0</v>
      </c>
      <c r="AJ55" s="51">
        <v>0</v>
      </c>
      <c r="AK55" s="51">
        <v>0</v>
      </c>
      <c r="AL55" s="51">
        <v>0</v>
      </c>
      <c r="AM55" s="51">
        <v>0</v>
      </c>
      <c r="AN55" s="51">
        <v>0</v>
      </c>
      <c r="AO55" s="51">
        <v>0</v>
      </c>
      <c r="AP55" s="51">
        <v>0</v>
      </c>
      <c r="AQ55" s="51">
        <v>0</v>
      </c>
      <c r="AR55" s="51">
        <v>0</v>
      </c>
      <c r="AS55" s="51">
        <v>0</v>
      </c>
      <c r="AT55" s="51">
        <v>0</v>
      </c>
      <c r="AU55" s="51">
        <v>0</v>
      </c>
      <c r="AV55" s="51">
        <v>0</v>
      </c>
      <c r="AW55" s="51">
        <v>0</v>
      </c>
      <c r="AX55" s="51">
        <v>1.21E-2</v>
      </c>
      <c r="AY55" s="51">
        <v>0</v>
      </c>
    </row>
    <row r="56" spans="1:51" s="51" customFormat="1" hidden="1" outlineLevel="1" x14ac:dyDescent="0.25">
      <c r="A56" s="50" t="s">
        <v>141</v>
      </c>
      <c r="B56" s="51">
        <v>0.29809999999999998</v>
      </c>
      <c r="C56" s="51">
        <v>100</v>
      </c>
      <c r="D56" s="51">
        <v>0</v>
      </c>
      <c r="E56" s="51">
        <v>0.31979999999999997</v>
      </c>
      <c r="F56" s="51">
        <v>233</v>
      </c>
      <c r="G56" s="51">
        <v>0</v>
      </c>
      <c r="H56" s="51">
        <v>0.3498</v>
      </c>
      <c r="I56" s="51">
        <v>500</v>
      </c>
      <c r="J56" s="51">
        <v>0</v>
      </c>
      <c r="K56" s="51">
        <v>0.36980000000000002</v>
      </c>
      <c r="L56" s="51">
        <v>100000</v>
      </c>
      <c r="M56" s="51">
        <v>0</v>
      </c>
      <c r="N56" s="51">
        <v>0</v>
      </c>
      <c r="O56" s="51">
        <v>0</v>
      </c>
      <c r="P56" s="51">
        <v>0</v>
      </c>
      <c r="Q56" s="51">
        <v>0.78449999999999998</v>
      </c>
      <c r="R56" s="51">
        <v>0.15989999999999999</v>
      </c>
      <c r="S56" s="51">
        <v>0</v>
      </c>
      <c r="T56" s="51">
        <v>100000</v>
      </c>
      <c r="U56" s="51">
        <v>0</v>
      </c>
      <c r="V56" s="51">
        <v>0</v>
      </c>
      <c r="W56" s="51">
        <v>0</v>
      </c>
      <c r="X56" s="51">
        <v>0</v>
      </c>
      <c r="Y56" s="51">
        <v>0</v>
      </c>
      <c r="Z56" s="51">
        <v>0</v>
      </c>
      <c r="AA56" s="51">
        <v>0</v>
      </c>
      <c r="AB56" s="51">
        <v>0</v>
      </c>
      <c r="AC56" s="51">
        <v>0</v>
      </c>
      <c r="AD56" s="51">
        <v>0</v>
      </c>
      <c r="AE56" s="51">
        <v>0</v>
      </c>
      <c r="AF56" s="51">
        <v>0</v>
      </c>
      <c r="AG56" s="51">
        <v>0</v>
      </c>
      <c r="AH56" s="51">
        <v>0</v>
      </c>
      <c r="AI56" s="51">
        <v>0</v>
      </c>
      <c r="AJ56" s="51">
        <v>0</v>
      </c>
      <c r="AK56" s="51">
        <v>0</v>
      </c>
      <c r="AL56" s="51">
        <v>0</v>
      </c>
      <c r="AM56" s="51">
        <v>0</v>
      </c>
      <c r="AN56" s="51">
        <v>0</v>
      </c>
      <c r="AO56" s="51">
        <v>0</v>
      </c>
      <c r="AP56" s="51">
        <v>0</v>
      </c>
      <c r="AQ56" s="51">
        <v>0</v>
      </c>
      <c r="AR56" s="51">
        <v>0</v>
      </c>
      <c r="AS56" s="51">
        <v>0</v>
      </c>
      <c r="AT56" s="51">
        <v>0</v>
      </c>
      <c r="AU56" s="51">
        <v>0</v>
      </c>
      <c r="AV56" s="51">
        <v>0</v>
      </c>
      <c r="AW56" s="51">
        <v>0.08</v>
      </c>
      <c r="AX56" s="51">
        <v>6.0000000000000001E-3</v>
      </c>
      <c r="AY56" s="51">
        <v>22</v>
      </c>
    </row>
    <row r="57" spans="1:51" s="51" customFormat="1" collapsed="1" x14ac:dyDescent="0.25">
      <c r="A57" s="50" t="s">
        <v>145</v>
      </c>
      <c r="T57" s="52"/>
    </row>
    <row r="58" spans="1:51" s="51" customFormat="1" hidden="1" outlineLevel="1" x14ac:dyDescent="0.25">
      <c r="A58" s="50" t="s">
        <v>113</v>
      </c>
      <c r="B58" s="51">
        <v>0.29199999999999998</v>
      </c>
      <c r="C58" s="51">
        <v>4000</v>
      </c>
      <c r="D58" s="51">
        <v>0</v>
      </c>
      <c r="E58" s="51">
        <v>0.34060000000000001</v>
      </c>
      <c r="F58" s="51">
        <v>100000</v>
      </c>
      <c r="G58" s="51">
        <v>0</v>
      </c>
      <c r="H58" s="51">
        <v>0</v>
      </c>
      <c r="I58" s="51">
        <v>0</v>
      </c>
      <c r="J58" s="51">
        <v>0</v>
      </c>
      <c r="K58" s="51">
        <v>0</v>
      </c>
      <c r="L58" s="51">
        <v>0</v>
      </c>
      <c r="M58" s="51">
        <v>0</v>
      </c>
      <c r="N58" s="51">
        <v>0</v>
      </c>
      <c r="O58" s="51">
        <v>0</v>
      </c>
      <c r="P58" s="51">
        <v>0</v>
      </c>
      <c r="Q58" s="51">
        <v>0.63790000000000002</v>
      </c>
      <c r="R58" s="51">
        <v>0.1331</v>
      </c>
      <c r="S58" s="51">
        <v>0</v>
      </c>
      <c r="T58" s="52">
        <v>21.9178</v>
      </c>
      <c r="U58" s="51">
        <v>0.1331</v>
      </c>
      <c r="V58" s="51">
        <v>0</v>
      </c>
      <c r="W58" s="51">
        <v>100000</v>
      </c>
      <c r="X58" s="51">
        <v>0</v>
      </c>
      <c r="Y58" s="51">
        <v>0</v>
      </c>
      <c r="Z58" s="51">
        <v>0</v>
      </c>
      <c r="AA58" s="51">
        <v>0</v>
      </c>
      <c r="AB58" s="51">
        <v>0</v>
      </c>
      <c r="AC58" s="51">
        <v>0</v>
      </c>
      <c r="AD58" s="51">
        <v>0</v>
      </c>
      <c r="AE58" s="51">
        <v>0</v>
      </c>
      <c r="AF58" s="51">
        <v>0</v>
      </c>
      <c r="AG58" s="51">
        <v>4.2610000000000002E-2</v>
      </c>
      <c r="AH58" s="51">
        <v>2500</v>
      </c>
      <c r="AI58" s="51">
        <v>0</v>
      </c>
      <c r="AJ58" s="51">
        <v>3.5369999999999999E-2</v>
      </c>
      <c r="AK58" s="51">
        <v>2000</v>
      </c>
      <c r="AL58" s="51">
        <v>0</v>
      </c>
      <c r="AM58" s="51">
        <v>1.745E-2</v>
      </c>
      <c r="AN58" s="51">
        <v>100000</v>
      </c>
      <c r="AO58" s="51">
        <v>0</v>
      </c>
      <c r="AP58" s="51">
        <v>0</v>
      </c>
      <c r="AQ58" s="51">
        <v>0</v>
      </c>
      <c r="AR58" s="51">
        <v>0</v>
      </c>
      <c r="AS58" s="51">
        <v>0</v>
      </c>
      <c r="AT58" s="51">
        <v>0</v>
      </c>
      <c r="AU58" s="51">
        <v>0</v>
      </c>
      <c r="AV58" s="51">
        <v>0.72460000000000002</v>
      </c>
      <c r="AW58" s="51">
        <v>0</v>
      </c>
      <c r="AX58" s="51">
        <v>6.0000000000000001E-3</v>
      </c>
      <c r="AY58" s="51">
        <v>41.55</v>
      </c>
    </row>
    <row r="59" spans="1:51" s="51" customFormat="1" hidden="1" outlineLevel="1" x14ac:dyDescent="0.25">
      <c r="A59" s="50" t="s">
        <v>114</v>
      </c>
      <c r="B59" s="51">
        <v>0.26840000000000003</v>
      </c>
      <c r="C59" s="51">
        <v>4000</v>
      </c>
      <c r="D59" s="51">
        <v>0</v>
      </c>
      <c r="E59" s="51">
        <v>0.30830000000000002</v>
      </c>
      <c r="F59" s="51">
        <v>100000</v>
      </c>
      <c r="G59" s="51">
        <v>0</v>
      </c>
      <c r="H59" s="51">
        <v>0</v>
      </c>
      <c r="I59" s="51">
        <v>0</v>
      </c>
      <c r="J59" s="51">
        <v>0</v>
      </c>
      <c r="K59" s="51">
        <v>0</v>
      </c>
      <c r="L59" s="51">
        <v>0</v>
      </c>
      <c r="M59" s="51">
        <v>0</v>
      </c>
      <c r="N59" s="51">
        <v>0</v>
      </c>
      <c r="O59" s="51">
        <v>0</v>
      </c>
      <c r="P59" s="51">
        <v>0</v>
      </c>
      <c r="Q59" s="51">
        <v>0.63790000000000002</v>
      </c>
      <c r="R59" s="51">
        <v>0.1331</v>
      </c>
      <c r="S59" s="51">
        <v>0</v>
      </c>
      <c r="T59" s="52">
        <v>21.9178</v>
      </c>
      <c r="U59" s="51">
        <v>0.1331</v>
      </c>
      <c r="V59" s="51">
        <v>0</v>
      </c>
      <c r="W59" s="51">
        <v>100000</v>
      </c>
      <c r="X59" s="51">
        <v>0</v>
      </c>
      <c r="Y59" s="51">
        <v>0</v>
      </c>
      <c r="Z59" s="51">
        <v>0</v>
      </c>
      <c r="AA59" s="51">
        <v>0</v>
      </c>
      <c r="AB59" s="51">
        <v>0</v>
      </c>
      <c r="AC59" s="51">
        <v>0</v>
      </c>
      <c r="AD59" s="51">
        <v>0</v>
      </c>
      <c r="AE59" s="51">
        <v>0</v>
      </c>
      <c r="AF59" s="51">
        <v>0</v>
      </c>
      <c r="AG59" s="51">
        <v>4.2610000000000002E-2</v>
      </c>
      <c r="AH59" s="51">
        <v>2500</v>
      </c>
      <c r="AI59" s="51">
        <v>0</v>
      </c>
      <c r="AJ59" s="51">
        <v>3.5369999999999999E-2</v>
      </c>
      <c r="AK59" s="51">
        <v>2000</v>
      </c>
      <c r="AL59" s="51">
        <v>0</v>
      </c>
      <c r="AM59" s="51">
        <v>1.745E-2</v>
      </c>
      <c r="AN59" s="51">
        <v>100000</v>
      </c>
      <c r="AO59" s="51">
        <v>0</v>
      </c>
      <c r="AP59" s="51">
        <v>0</v>
      </c>
      <c r="AQ59" s="51">
        <v>0</v>
      </c>
      <c r="AR59" s="51">
        <v>0</v>
      </c>
      <c r="AS59" s="51">
        <v>0</v>
      </c>
      <c r="AT59" s="51">
        <v>0</v>
      </c>
      <c r="AU59" s="51">
        <v>0</v>
      </c>
      <c r="AV59" s="51">
        <v>0.72460000000000002</v>
      </c>
      <c r="AW59" s="51">
        <v>0</v>
      </c>
      <c r="AX59" s="51">
        <v>6.0000000000000001E-3</v>
      </c>
      <c r="AY59" s="51">
        <v>41.55</v>
      </c>
    </row>
    <row r="60" spans="1:51" s="51" customFormat="1" hidden="1" outlineLevel="1" x14ac:dyDescent="0.25">
      <c r="A60" s="50" t="s">
        <v>110</v>
      </c>
      <c r="B60" s="51">
        <v>0.27400000000000002</v>
      </c>
      <c r="C60" s="51">
        <v>0</v>
      </c>
      <c r="D60" s="51">
        <v>3.2877000000000001</v>
      </c>
      <c r="E60" s="51">
        <v>0.28520000000000001</v>
      </c>
      <c r="F60" s="51">
        <v>0</v>
      </c>
      <c r="G60" s="51">
        <v>7.6711999999999998</v>
      </c>
      <c r="H60" s="51">
        <v>0.31369999999999998</v>
      </c>
      <c r="I60" s="51">
        <v>0</v>
      </c>
      <c r="J60" s="51">
        <v>16.438400000000001</v>
      </c>
      <c r="K60" s="51">
        <v>0.34010000000000001</v>
      </c>
      <c r="L60" s="51">
        <v>0</v>
      </c>
      <c r="M60" s="51">
        <v>27.397300000000001</v>
      </c>
      <c r="N60" s="51">
        <v>0.34010000000000001</v>
      </c>
      <c r="O60" s="51">
        <v>0</v>
      </c>
      <c r="P60" s="51">
        <v>100000</v>
      </c>
      <c r="Q60" s="51">
        <v>0.68230000000000002</v>
      </c>
      <c r="R60" s="51">
        <v>0.14230000000000001</v>
      </c>
      <c r="S60" s="51">
        <v>0</v>
      </c>
      <c r="T60" s="52">
        <v>21.9178</v>
      </c>
      <c r="U60" s="51">
        <v>0.15310000000000001</v>
      </c>
      <c r="V60" s="51">
        <v>0</v>
      </c>
      <c r="W60" s="51">
        <v>100000</v>
      </c>
      <c r="X60" s="51">
        <v>0</v>
      </c>
      <c r="Y60" s="51">
        <v>0</v>
      </c>
      <c r="Z60" s="51">
        <v>0</v>
      </c>
      <c r="AA60" s="51">
        <v>0</v>
      </c>
      <c r="AB60" s="51">
        <v>0</v>
      </c>
      <c r="AC60" s="51">
        <v>0</v>
      </c>
      <c r="AD60" s="51">
        <v>0</v>
      </c>
      <c r="AE60" s="51">
        <v>0</v>
      </c>
      <c r="AF60" s="51">
        <v>0</v>
      </c>
      <c r="AG60" s="51">
        <v>4.0800000000000003E-2</v>
      </c>
      <c r="AH60" s="51">
        <v>4500</v>
      </c>
      <c r="AI60" s="51">
        <v>0</v>
      </c>
      <c r="AJ60" s="51">
        <v>2.12E-2</v>
      </c>
      <c r="AK60" s="51">
        <v>100000</v>
      </c>
      <c r="AL60" s="51">
        <v>0</v>
      </c>
      <c r="AM60" s="51">
        <v>0</v>
      </c>
      <c r="AN60" s="51">
        <v>0</v>
      </c>
      <c r="AO60" s="51">
        <v>0</v>
      </c>
      <c r="AP60" s="51">
        <v>0</v>
      </c>
      <c r="AQ60" s="51">
        <v>0</v>
      </c>
      <c r="AR60" s="51">
        <v>0</v>
      </c>
      <c r="AS60" s="51">
        <v>0</v>
      </c>
      <c r="AT60" s="51">
        <v>0</v>
      </c>
      <c r="AU60" s="51">
        <v>0</v>
      </c>
      <c r="AV60" s="51">
        <v>0.72209999999999996</v>
      </c>
      <c r="AW60" s="51">
        <v>0</v>
      </c>
      <c r="AX60" s="51">
        <v>0</v>
      </c>
      <c r="AY60" s="51">
        <v>0</v>
      </c>
    </row>
    <row r="61" spans="1:51" s="51" customFormat="1" hidden="1" outlineLevel="1" x14ac:dyDescent="0.25">
      <c r="A61" s="50" t="s">
        <v>115</v>
      </c>
      <c r="B61" s="51">
        <v>0.27400000000000002</v>
      </c>
      <c r="C61" s="51">
        <v>100</v>
      </c>
      <c r="D61" s="51">
        <v>0</v>
      </c>
      <c r="E61" s="51">
        <v>0.307</v>
      </c>
      <c r="F61" s="51">
        <v>233</v>
      </c>
      <c r="G61" s="51">
        <v>0</v>
      </c>
      <c r="H61" s="51">
        <v>0.34949999999999998</v>
      </c>
      <c r="I61" s="51">
        <v>500</v>
      </c>
      <c r="J61" s="51">
        <v>0</v>
      </c>
      <c r="K61" s="51">
        <v>0.34949999999999998</v>
      </c>
      <c r="L61" s="51">
        <v>100000</v>
      </c>
      <c r="M61" s="51">
        <v>0</v>
      </c>
      <c r="N61" s="51">
        <v>0</v>
      </c>
      <c r="O61" s="51">
        <v>0</v>
      </c>
      <c r="P61" s="51">
        <v>0</v>
      </c>
      <c r="Q61" s="51">
        <v>0.67800000000000005</v>
      </c>
      <c r="R61" s="51">
        <v>0.1195</v>
      </c>
      <c r="S61" s="52">
        <v>667</v>
      </c>
      <c r="T61" s="51">
        <v>0</v>
      </c>
      <c r="U61" s="51">
        <v>0.124</v>
      </c>
      <c r="V61" s="51">
        <v>100000</v>
      </c>
      <c r="W61" s="51">
        <v>0</v>
      </c>
      <c r="X61" s="51">
        <v>0</v>
      </c>
      <c r="Y61" s="51">
        <v>0</v>
      </c>
      <c r="Z61" s="51">
        <v>0</v>
      </c>
      <c r="AA61" s="51">
        <v>0</v>
      </c>
      <c r="AB61" s="51">
        <v>0</v>
      </c>
      <c r="AC61" s="51">
        <v>0</v>
      </c>
      <c r="AD61" s="51">
        <v>0</v>
      </c>
      <c r="AE61" s="51">
        <v>0</v>
      </c>
      <c r="AF61" s="51">
        <v>0</v>
      </c>
      <c r="AG61" s="51">
        <v>0</v>
      </c>
      <c r="AH61" s="51">
        <v>0</v>
      </c>
      <c r="AI61" s="51">
        <v>0</v>
      </c>
      <c r="AJ61" s="51">
        <v>0</v>
      </c>
      <c r="AK61" s="51">
        <v>0</v>
      </c>
      <c r="AL61" s="51">
        <v>0</v>
      </c>
      <c r="AM61" s="51">
        <v>0</v>
      </c>
      <c r="AN61" s="51">
        <v>0</v>
      </c>
      <c r="AO61" s="51">
        <v>0</v>
      </c>
      <c r="AP61" s="51">
        <v>0</v>
      </c>
      <c r="AQ61" s="51">
        <v>0</v>
      </c>
      <c r="AR61" s="51">
        <v>0</v>
      </c>
      <c r="AS61" s="51">
        <v>0</v>
      </c>
      <c r="AT61" s="51">
        <v>0</v>
      </c>
      <c r="AU61" s="51">
        <v>0</v>
      </c>
      <c r="AV61" s="51">
        <v>0</v>
      </c>
      <c r="AW61" s="51">
        <v>0</v>
      </c>
      <c r="AX61" s="51">
        <v>6.0000000000000001E-3</v>
      </c>
      <c r="AY61" s="51">
        <v>22</v>
      </c>
    </row>
    <row r="62" spans="1:51" s="51" customFormat="1" hidden="1" outlineLevel="1" x14ac:dyDescent="0.25">
      <c r="A62" s="50" t="s">
        <v>98</v>
      </c>
      <c r="B62" s="52">
        <v>0.33328099999999999</v>
      </c>
      <c r="C62" s="51">
        <v>0</v>
      </c>
      <c r="D62" s="51">
        <v>10.957800000000001</v>
      </c>
      <c r="E62" s="52">
        <v>0.37328099999999997</v>
      </c>
      <c r="F62" s="51">
        <v>0</v>
      </c>
      <c r="G62" s="51">
        <v>16.437999999999999</v>
      </c>
      <c r="H62" s="51">
        <v>0.404281</v>
      </c>
      <c r="I62" s="51">
        <v>0</v>
      </c>
      <c r="J62" s="51">
        <v>27.396000000000001</v>
      </c>
      <c r="K62" s="51">
        <v>0.404281</v>
      </c>
      <c r="L62" s="51">
        <v>0</v>
      </c>
      <c r="M62" s="51">
        <v>100000</v>
      </c>
      <c r="N62" s="51">
        <v>0</v>
      </c>
      <c r="O62" s="51">
        <v>0</v>
      </c>
      <c r="P62" s="51">
        <v>0</v>
      </c>
      <c r="Q62" s="51">
        <v>0.74</v>
      </c>
      <c r="R62" s="51">
        <v>0</v>
      </c>
      <c r="S62" s="52">
        <v>0</v>
      </c>
      <c r="T62" s="51">
        <v>0</v>
      </c>
      <c r="U62" s="51">
        <v>0</v>
      </c>
      <c r="V62" s="51">
        <v>0</v>
      </c>
      <c r="W62" s="51">
        <v>0</v>
      </c>
      <c r="X62" s="51">
        <v>0</v>
      </c>
      <c r="Y62" s="51">
        <v>0</v>
      </c>
      <c r="Z62" s="51">
        <v>0</v>
      </c>
      <c r="AA62" s="51">
        <v>0</v>
      </c>
      <c r="AB62" s="51">
        <v>0</v>
      </c>
      <c r="AC62" s="51">
        <v>0</v>
      </c>
      <c r="AD62" s="51">
        <v>0</v>
      </c>
      <c r="AE62" s="51">
        <v>0</v>
      </c>
      <c r="AF62" s="51">
        <v>0</v>
      </c>
      <c r="AG62" s="51">
        <v>0.04</v>
      </c>
      <c r="AH62" s="51">
        <v>0</v>
      </c>
      <c r="AI62" s="51">
        <v>27.4</v>
      </c>
      <c r="AJ62" s="51">
        <v>3.9800000000000002E-2</v>
      </c>
      <c r="AK62" s="51">
        <v>0</v>
      </c>
      <c r="AL62" s="51">
        <v>21.9</v>
      </c>
      <c r="AM62" s="51">
        <v>2.5000000000000001E-2</v>
      </c>
      <c r="AN62" s="51">
        <v>0</v>
      </c>
      <c r="AO62" s="51">
        <v>100000</v>
      </c>
      <c r="AP62" s="51">
        <v>0</v>
      </c>
      <c r="AQ62" s="51">
        <v>0</v>
      </c>
      <c r="AR62" s="51">
        <v>0</v>
      </c>
      <c r="AS62" s="51">
        <v>0</v>
      </c>
      <c r="AT62" s="51">
        <v>0</v>
      </c>
      <c r="AU62" s="51">
        <v>0</v>
      </c>
      <c r="AV62" s="51">
        <v>0.86399999999999999</v>
      </c>
      <c r="AW62" s="51">
        <v>0</v>
      </c>
      <c r="AX62" s="51">
        <v>0</v>
      </c>
      <c r="AY62" s="51">
        <v>33</v>
      </c>
    </row>
    <row r="63" spans="1:51" s="51" customFormat="1" hidden="1" outlineLevel="1" x14ac:dyDescent="0.25">
      <c r="A63" s="50" t="s">
        <v>99</v>
      </c>
      <c r="B63" s="52">
        <v>0.31028099999999997</v>
      </c>
      <c r="C63" s="51">
        <v>0</v>
      </c>
      <c r="D63" s="51">
        <v>10.957800000000001</v>
      </c>
      <c r="E63" s="6">
        <v>0.34728100000000001</v>
      </c>
      <c r="F63" s="51">
        <v>0</v>
      </c>
      <c r="G63" s="51">
        <v>16.438400000000001</v>
      </c>
      <c r="H63" s="51">
        <v>0.35828100000000002</v>
      </c>
      <c r="I63" s="51">
        <v>0</v>
      </c>
      <c r="J63" s="51">
        <v>27.396100000000001</v>
      </c>
      <c r="K63" s="51">
        <v>0.35828100000000002</v>
      </c>
      <c r="L63" s="51">
        <v>0</v>
      </c>
      <c r="M63" s="51">
        <v>100000</v>
      </c>
      <c r="N63" s="51">
        <v>0</v>
      </c>
      <c r="O63" s="51">
        <v>0</v>
      </c>
      <c r="P63" s="51">
        <v>0</v>
      </c>
      <c r="Q63" s="51">
        <v>0.74</v>
      </c>
      <c r="R63" s="51">
        <v>0</v>
      </c>
      <c r="S63" s="52">
        <v>0</v>
      </c>
      <c r="T63" s="51">
        <v>0</v>
      </c>
      <c r="U63" s="51">
        <v>0</v>
      </c>
      <c r="V63" s="51">
        <v>0</v>
      </c>
      <c r="W63" s="51">
        <v>0</v>
      </c>
      <c r="X63" s="51">
        <v>0</v>
      </c>
      <c r="Y63" s="51">
        <v>0</v>
      </c>
      <c r="Z63" s="51">
        <v>0</v>
      </c>
      <c r="AA63" s="51">
        <v>0</v>
      </c>
      <c r="AB63" s="51">
        <v>0</v>
      </c>
      <c r="AC63" s="51">
        <v>0</v>
      </c>
      <c r="AD63" s="51">
        <v>0</v>
      </c>
      <c r="AE63" s="51">
        <v>0</v>
      </c>
      <c r="AF63" s="51">
        <v>0</v>
      </c>
      <c r="AG63" s="51">
        <v>0.04</v>
      </c>
      <c r="AH63" s="51">
        <v>0</v>
      </c>
      <c r="AI63" s="51">
        <v>27.4</v>
      </c>
      <c r="AJ63" s="51">
        <v>3.9800000000000002E-2</v>
      </c>
      <c r="AK63" s="51">
        <v>0</v>
      </c>
      <c r="AL63" s="51">
        <v>21.9</v>
      </c>
      <c r="AM63" s="51">
        <v>2.5000000000000001E-2</v>
      </c>
      <c r="AN63" s="51">
        <v>0</v>
      </c>
      <c r="AO63" s="51">
        <v>100000</v>
      </c>
      <c r="AP63" s="51">
        <v>0</v>
      </c>
      <c r="AQ63" s="51">
        <v>0</v>
      </c>
      <c r="AR63" s="51">
        <v>0</v>
      </c>
      <c r="AS63" s="51">
        <v>0</v>
      </c>
      <c r="AT63" s="51">
        <v>0</v>
      </c>
      <c r="AU63" s="51">
        <v>0</v>
      </c>
      <c r="AV63" s="51">
        <v>0.86399999999999999</v>
      </c>
      <c r="AW63" s="51">
        <v>0</v>
      </c>
      <c r="AX63" s="51">
        <v>0</v>
      </c>
      <c r="AY63" s="51">
        <v>33</v>
      </c>
    </row>
    <row r="64" spans="1:51" s="29" customFormat="1" hidden="1" outlineLevel="1" x14ac:dyDescent="0.25">
      <c r="A64" s="53" t="s">
        <v>101</v>
      </c>
      <c r="B64" s="29">
        <v>0.26469999999999999</v>
      </c>
      <c r="C64" s="29">
        <v>0</v>
      </c>
      <c r="D64" s="29">
        <v>3.28</v>
      </c>
      <c r="E64" s="29">
        <v>0.26989999999999997</v>
      </c>
      <c r="F64" s="29">
        <v>0</v>
      </c>
      <c r="G64" s="29">
        <v>7.67</v>
      </c>
      <c r="H64" s="29">
        <v>0.31219999999999998</v>
      </c>
      <c r="I64" s="29">
        <v>0</v>
      </c>
      <c r="J64" s="29">
        <v>16.440000000000001</v>
      </c>
      <c r="K64" s="29">
        <v>0.31969999999999998</v>
      </c>
      <c r="L64" s="29">
        <v>0</v>
      </c>
      <c r="M64" s="29">
        <v>100000</v>
      </c>
      <c r="N64" s="29">
        <v>0</v>
      </c>
      <c r="O64" s="29">
        <v>0</v>
      </c>
      <c r="P64" s="29">
        <v>0</v>
      </c>
      <c r="Q64" s="29">
        <v>0.77569999999999995</v>
      </c>
      <c r="R64" s="29">
        <v>0.11600000000000001</v>
      </c>
      <c r="S64" s="29">
        <v>100000</v>
      </c>
      <c r="T64" s="29">
        <v>0</v>
      </c>
      <c r="U64" s="29">
        <v>0</v>
      </c>
      <c r="V64" s="29">
        <v>0</v>
      </c>
      <c r="W64" s="29">
        <v>0</v>
      </c>
      <c r="X64" s="51">
        <v>0</v>
      </c>
      <c r="Y64" s="51">
        <v>0</v>
      </c>
      <c r="Z64" s="51">
        <v>0</v>
      </c>
      <c r="AA64" s="51">
        <v>0</v>
      </c>
      <c r="AB64" s="51">
        <v>0</v>
      </c>
      <c r="AC64" s="51">
        <v>0</v>
      </c>
      <c r="AD64" s="51">
        <v>0</v>
      </c>
      <c r="AE64" s="51">
        <v>0</v>
      </c>
      <c r="AF64" s="51">
        <v>0</v>
      </c>
      <c r="AG64" s="29">
        <v>0</v>
      </c>
      <c r="AH64" s="29">
        <v>0</v>
      </c>
      <c r="AI64" s="29">
        <v>0</v>
      </c>
      <c r="AJ64" s="29">
        <v>0</v>
      </c>
      <c r="AK64" s="29">
        <v>0</v>
      </c>
      <c r="AL64" s="29">
        <v>0</v>
      </c>
      <c r="AM64" s="29">
        <v>0</v>
      </c>
      <c r="AN64" s="29">
        <v>0</v>
      </c>
      <c r="AO64" s="29">
        <v>0</v>
      </c>
      <c r="AP64" s="51">
        <v>0</v>
      </c>
      <c r="AQ64" s="51">
        <v>0</v>
      </c>
      <c r="AR64" s="51">
        <v>0</v>
      </c>
      <c r="AS64" s="51">
        <v>0</v>
      </c>
      <c r="AT64" s="51">
        <v>0</v>
      </c>
      <c r="AU64" s="51">
        <v>0</v>
      </c>
      <c r="AV64" s="29">
        <v>0</v>
      </c>
      <c r="AW64" s="29">
        <v>0.22</v>
      </c>
      <c r="AX64" s="29">
        <v>0</v>
      </c>
      <c r="AY64" s="29">
        <v>0</v>
      </c>
    </row>
    <row r="65" spans="1:51" s="51" customFormat="1" hidden="1" outlineLevel="1" x14ac:dyDescent="0.25">
      <c r="A65" s="50" t="s">
        <v>103</v>
      </c>
      <c r="B65" s="52">
        <v>0.25690000000000002</v>
      </c>
      <c r="C65" s="51">
        <v>0</v>
      </c>
      <c r="D65" s="51">
        <v>6.5753399999999997</v>
      </c>
      <c r="E65" s="52">
        <v>0.25480000000000003</v>
      </c>
      <c r="F65" s="51">
        <v>0</v>
      </c>
      <c r="G65" s="51">
        <v>100000</v>
      </c>
      <c r="H65" s="51">
        <v>0</v>
      </c>
      <c r="I65" s="51">
        <v>0</v>
      </c>
      <c r="J65" s="51">
        <v>0</v>
      </c>
      <c r="K65" s="51">
        <v>0</v>
      </c>
      <c r="L65" s="51">
        <v>0</v>
      </c>
      <c r="M65" s="51">
        <v>0</v>
      </c>
      <c r="N65" s="51">
        <v>0</v>
      </c>
      <c r="O65" s="51">
        <v>0</v>
      </c>
      <c r="P65" s="51">
        <v>0</v>
      </c>
      <c r="Q65" s="51">
        <v>0.67630000000000001</v>
      </c>
      <c r="R65" s="51">
        <v>0.15440000000000001</v>
      </c>
      <c r="S65" s="52">
        <v>100000</v>
      </c>
      <c r="T65" s="51">
        <v>0</v>
      </c>
      <c r="U65" s="51">
        <v>0</v>
      </c>
      <c r="V65" s="51">
        <v>0</v>
      </c>
      <c r="W65" s="51">
        <v>0</v>
      </c>
      <c r="X65" s="51">
        <v>0</v>
      </c>
      <c r="Y65" s="51">
        <v>0</v>
      </c>
      <c r="Z65" s="51">
        <v>0</v>
      </c>
      <c r="AA65" s="51">
        <v>0</v>
      </c>
      <c r="AB65" s="51">
        <v>0</v>
      </c>
      <c r="AC65" s="51">
        <v>0</v>
      </c>
      <c r="AD65" s="51">
        <v>0</v>
      </c>
      <c r="AE65" s="51">
        <v>0</v>
      </c>
      <c r="AF65" s="51">
        <v>0</v>
      </c>
      <c r="AG65" s="51">
        <v>0</v>
      </c>
      <c r="AH65" s="51">
        <v>0</v>
      </c>
      <c r="AI65" s="51">
        <v>0</v>
      </c>
      <c r="AJ65" s="51">
        <v>0</v>
      </c>
      <c r="AK65" s="51">
        <v>0</v>
      </c>
      <c r="AL65" s="51">
        <v>0</v>
      </c>
      <c r="AM65" s="51">
        <v>0</v>
      </c>
      <c r="AN65" s="51">
        <v>0</v>
      </c>
      <c r="AO65" s="51">
        <v>0</v>
      </c>
      <c r="AP65" s="51">
        <v>0</v>
      </c>
      <c r="AQ65" s="51">
        <v>0</v>
      </c>
      <c r="AR65" s="51">
        <v>0</v>
      </c>
      <c r="AS65" s="51">
        <v>0</v>
      </c>
      <c r="AT65" s="51">
        <v>0</v>
      </c>
      <c r="AU65" s="51">
        <v>0</v>
      </c>
      <c r="AV65" s="51">
        <v>0</v>
      </c>
      <c r="AW65" s="51">
        <v>0</v>
      </c>
      <c r="AX65" s="51">
        <v>0</v>
      </c>
      <c r="AY65" s="51">
        <v>0</v>
      </c>
    </row>
    <row r="66" spans="1:51" s="51" customFormat="1" hidden="1" outlineLevel="1" x14ac:dyDescent="0.25">
      <c r="A66" s="50" t="s">
        <v>116</v>
      </c>
      <c r="B66" s="51">
        <v>0.28799999999999998</v>
      </c>
      <c r="C66" s="51">
        <v>0</v>
      </c>
      <c r="D66" s="51">
        <v>10.9589</v>
      </c>
      <c r="E66" s="51">
        <v>0.33389999999999997</v>
      </c>
      <c r="F66" s="51">
        <v>0</v>
      </c>
      <c r="G66" s="51">
        <v>100000</v>
      </c>
      <c r="H66" s="51">
        <v>0</v>
      </c>
      <c r="I66" s="51">
        <v>0</v>
      </c>
      <c r="J66" s="51">
        <v>0</v>
      </c>
      <c r="K66" s="51">
        <v>0</v>
      </c>
      <c r="L66" s="51">
        <v>0</v>
      </c>
      <c r="M66" s="51">
        <v>0</v>
      </c>
      <c r="N66" s="51">
        <v>0</v>
      </c>
      <c r="O66" s="51">
        <v>0</v>
      </c>
      <c r="P66" s="51">
        <v>0</v>
      </c>
      <c r="Q66" s="51">
        <v>0.70330000000000004</v>
      </c>
      <c r="R66" s="51">
        <v>0.14230000000000001</v>
      </c>
      <c r="S66" s="51">
        <v>0</v>
      </c>
      <c r="T66" s="52">
        <v>100000</v>
      </c>
      <c r="U66" s="51">
        <v>0</v>
      </c>
      <c r="V66" s="51">
        <v>0</v>
      </c>
      <c r="W66" s="51">
        <v>0</v>
      </c>
      <c r="X66" s="51">
        <v>0</v>
      </c>
      <c r="Y66" s="51">
        <v>0</v>
      </c>
      <c r="Z66" s="51">
        <v>0</v>
      </c>
      <c r="AA66" s="51">
        <v>0</v>
      </c>
      <c r="AB66" s="51">
        <v>0</v>
      </c>
      <c r="AC66" s="51">
        <v>0</v>
      </c>
      <c r="AD66" s="51">
        <v>0</v>
      </c>
      <c r="AE66" s="51">
        <v>0</v>
      </c>
      <c r="AF66" s="51">
        <v>0</v>
      </c>
      <c r="AG66" s="51">
        <v>4.1169999999999998E-2</v>
      </c>
      <c r="AH66" s="51">
        <v>0</v>
      </c>
      <c r="AI66" s="51">
        <v>49.315100000000001</v>
      </c>
      <c r="AJ66" s="51">
        <v>1.882E-2</v>
      </c>
      <c r="AK66" s="51">
        <v>0</v>
      </c>
      <c r="AL66" s="51">
        <v>100000</v>
      </c>
      <c r="AM66" s="51">
        <v>0</v>
      </c>
      <c r="AN66" s="51">
        <v>0</v>
      </c>
      <c r="AO66" s="51">
        <v>0</v>
      </c>
      <c r="AP66" s="51">
        <v>0</v>
      </c>
      <c r="AQ66" s="51">
        <v>0</v>
      </c>
      <c r="AR66" s="51">
        <v>0</v>
      </c>
      <c r="AS66" s="51">
        <v>0</v>
      </c>
      <c r="AT66" s="51">
        <v>0</v>
      </c>
      <c r="AU66" s="51">
        <v>0</v>
      </c>
      <c r="AV66" s="51">
        <v>0.68589999999999995</v>
      </c>
      <c r="AW66" s="51">
        <v>0</v>
      </c>
      <c r="AX66" s="51">
        <v>6.0000000000000001E-3</v>
      </c>
      <c r="AY66" s="51">
        <v>0</v>
      </c>
    </row>
    <row r="67" spans="1:51" s="51" customFormat="1" hidden="1" outlineLevel="1" x14ac:dyDescent="0.25">
      <c r="A67" s="50" t="s">
        <v>112</v>
      </c>
      <c r="B67" s="51">
        <v>0.28294999999999998</v>
      </c>
      <c r="C67" s="51">
        <v>0</v>
      </c>
      <c r="D67" s="51">
        <v>3.2877000000000001</v>
      </c>
      <c r="E67" s="51">
        <v>0.29398999999999997</v>
      </c>
      <c r="F67" s="51">
        <v>0</v>
      </c>
      <c r="G67" s="51">
        <v>7.6711999999999998</v>
      </c>
      <c r="H67" s="51">
        <v>0.34903000000000001</v>
      </c>
      <c r="I67" s="51">
        <v>0</v>
      </c>
      <c r="J67" s="51">
        <v>16.438400000000001</v>
      </c>
      <c r="K67" s="51">
        <v>0.34353</v>
      </c>
      <c r="L67" s="51">
        <v>0</v>
      </c>
      <c r="M67" s="51">
        <v>100000</v>
      </c>
      <c r="N67" s="51">
        <v>0</v>
      </c>
      <c r="O67" s="51">
        <v>0</v>
      </c>
      <c r="P67" s="51">
        <v>0</v>
      </c>
      <c r="Q67" s="51">
        <v>0.83413999999999999</v>
      </c>
      <c r="R67" s="51">
        <v>0.12492</v>
      </c>
      <c r="S67" s="51">
        <v>0</v>
      </c>
      <c r="T67" s="52">
        <v>21.9178</v>
      </c>
      <c r="U67" s="51">
        <v>0.12203</v>
      </c>
      <c r="V67" s="51">
        <v>0</v>
      </c>
      <c r="W67" s="51">
        <v>100000</v>
      </c>
      <c r="X67" s="51">
        <v>0</v>
      </c>
      <c r="Y67" s="51">
        <v>0</v>
      </c>
      <c r="Z67" s="51">
        <v>0</v>
      </c>
      <c r="AA67" s="51">
        <v>0</v>
      </c>
      <c r="AB67" s="51">
        <v>0</v>
      </c>
      <c r="AC67" s="51">
        <v>0</v>
      </c>
      <c r="AD67" s="51">
        <v>0</v>
      </c>
      <c r="AE67" s="51">
        <v>0</v>
      </c>
      <c r="AF67" s="51">
        <v>0</v>
      </c>
      <c r="AG67" s="51">
        <v>0</v>
      </c>
      <c r="AH67" s="51">
        <v>0</v>
      </c>
      <c r="AI67" s="51">
        <v>0</v>
      </c>
      <c r="AJ67" s="51">
        <v>0</v>
      </c>
      <c r="AK67" s="51">
        <v>0</v>
      </c>
      <c r="AL67" s="51">
        <v>0</v>
      </c>
      <c r="AM67" s="51">
        <v>0</v>
      </c>
      <c r="AN67" s="51">
        <v>0</v>
      </c>
      <c r="AO67" s="51">
        <v>0</v>
      </c>
      <c r="AP67" s="51">
        <v>0</v>
      </c>
      <c r="AQ67" s="51">
        <v>0</v>
      </c>
      <c r="AR67" s="51">
        <v>0</v>
      </c>
      <c r="AS67" s="51">
        <v>0</v>
      </c>
      <c r="AT67" s="51">
        <v>0</v>
      </c>
      <c r="AU67" s="51">
        <v>0</v>
      </c>
      <c r="AV67" s="51">
        <v>0</v>
      </c>
      <c r="AW67" s="51">
        <v>0</v>
      </c>
      <c r="AX67" s="51">
        <v>1.7000000000000001E-2</v>
      </c>
      <c r="AY67" s="51">
        <v>0</v>
      </c>
    </row>
    <row r="68" spans="1:51" s="51" customFormat="1" hidden="1" outlineLevel="1" x14ac:dyDescent="0.25">
      <c r="A68" s="50" t="s">
        <v>111</v>
      </c>
      <c r="B68" s="52">
        <v>0.30470000000000003</v>
      </c>
      <c r="C68" s="51">
        <v>0</v>
      </c>
      <c r="D68" s="51">
        <v>3</v>
      </c>
      <c r="E68" s="52">
        <v>0.31019999999999998</v>
      </c>
      <c r="F68" s="51">
        <v>0</v>
      </c>
      <c r="G68" s="51">
        <v>8</v>
      </c>
      <c r="H68" s="51">
        <v>0.35959999999999998</v>
      </c>
      <c r="I68" s="51">
        <v>0</v>
      </c>
      <c r="J68" s="51">
        <v>16</v>
      </c>
      <c r="K68" s="51">
        <v>0.39300000000000002</v>
      </c>
      <c r="L68" s="51">
        <v>0</v>
      </c>
      <c r="M68" s="51">
        <v>27</v>
      </c>
      <c r="N68" s="51">
        <v>0.39300000000000002</v>
      </c>
      <c r="O68" s="51">
        <v>0</v>
      </c>
      <c r="P68" s="51">
        <v>100000</v>
      </c>
      <c r="Q68" s="51">
        <v>0.75780000000000003</v>
      </c>
      <c r="R68" s="51">
        <v>0.13420000000000001</v>
      </c>
      <c r="S68" s="52">
        <v>0</v>
      </c>
      <c r="T68" s="51">
        <v>100000</v>
      </c>
      <c r="U68" s="51">
        <v>0</v>
      </c>
      <c r="V68" s="51">
        <v>0</v>
      </c>
      <c r="W68" s="51">
        <v>0</v>
      </c>
      <c r="X68" s="51">
        <v>0</v>
      </c>
      <c r="Y68" s="51">
        <v>0</v>
      </c>
      <c r="Z68" s="51">
        <v>0</v>
      </c>
      <c r="AA68" s="51">
        <v>0</v>
      </c>
      <c r="AB68" s="51">
        <v>0</v>
      </c>
      <c r="AC68" s="51">
        <v>0</v>
      </c>
      <c r="AD68" s="51">
        <v>0</v>
      </c>
      <c r="AE68" s="51">
        <v>0</v>
      </c>
      <c r="AF68" s="51">
        <v>0</v>
      </c>
      <c r="AG68" s="51">
        <v>3.2199999999999999E-2</v>
      </c>
      <c r="AH68" s="51">
        <v>4500</v>
      </c>
      <c r="AI68" s="51">
        <v>0</v>
      </c>
      <c r="AJ68" s="51">
        <v>2.1899999999999999E-2</v>
      </c>
      <c r="AK68" s="51">
        <v>100000</v>
      </c>
      <c r="AL68" s="51">
        <v>0</v>
      </c>
      <c r="AM68" s="51">
        <v>0</v>
      </c>
      <c r="AN68" s="51">
        <v>0</v>
      </c>
      <c r="AO68" s="51">
        <v>0</v>
      </c>
      <c r="AP68" s="51">
        <v>0</v>
      </c>
      <c r="AQ68" s="51">
        <v>0</v>
      </c>
      <c r="AR68" s="51">
        <v>0</v>
      </c>
      <c r="AS68" s="51">
        <v>0</v>
      </c>
      <c r="AT68" s="51">
        <v>0</v>
      </c>
      <c r="AU68" s="51">
        <v>0</v>
      </c>
      <c r="AV68" s="51">
        <v>0.76200000000000001</v>
      </c>
      <c r="AW68" s="51">
        <v>0</v>
      </c>
      <c r="AX68" s="51">
        <v>6.0000000000000001E-3</v>
      </c>
      <c r="AY68" s="51">
        <v>0</v>
      </c>
    </row>
    <row r="69" spans="1:51" s="51" customFormat="1" hidden="1" outlineLevel="1" x14ac:dyDescent="0.25">
      <c r="A69" s="50" t="s">
        <v>95</v>
      </c>
      <c r="B69" s="51">
        <v>0.2969</v>
      </c>
      <c r="C69" s="51">
        <v>0</v>
      </c>
      <c r="D69" s="51">
        <v>3.2877000000000001</v>
      </c>
      <c r="E69" s="51">
        <v>0.30809999999999998</v>
      </c>
      <c r="F69" s="51">
        <v>0</v>
      </c>
      <c r="G69" s="51">
        <v>7.6711999999999998</v>
      </c>
      <c r="H69" s="51">
        <v>0.35370000000000001</v>
      </c>
      <c r="I69" s="51">
        <v>0</v>
      </c>
      <c r="J69" s="51">
        <v>16.438400000000001</v>
      </c>
      <c r="K69" s="51">
        <v>0.38009999999999999</v>
      </c>
      <c r="L69" s="51">
        <v>0</v>
      </c>
      <c r="M69" s="51">
        <v>27.397300000000001</v>
      </c>
      <c r="N69" s="51">
        <v>0.38009999999999999</v>
      </c>
      <c r="O69" s="51">
        <v>0</v>
      </c>
      <c r="P69" s="51">
        <v>100000</v>
      </c>
      <c r="Q69" s="51">
        <v>0.75800000000000001</v>
      </c>
      <c r="R69" s="51">
        <v>0.13669999999999999</v>
      </c>
      <c r="S69" s="51">
        <v>0</v>
      </c>
      <c r="T69" s="52">
        <v>21.9178</v>
      </c>
      <c r="U69" s="51">
        <v>0.14749999999999999</v>
      </c>
      <c r="V69" s="51">
        <v>0</v>
      </c>
      <c r="W69" s="51">
        <v>100000</v>
      </c>
      <c r="X69" s="51">
        <v>0</v>
      </c>
      <c r="Y69" s="51">
        <v>0</v>
      </c>
      <c r="Z69" s="51">
        <v>0</v>
      </c>
      <c r="AA69" s="51">
        <v>0</v>
      </c>
      <c r="AB69" s="51">
        <v>0</v>
      </c>
      <c r="AC69" s="51">
        <v>0</v>
      </c>
      <c r="AD69" s="51">
        <v>0</v>
      </c>
      <c r="AE69" s="51">
        <v>0</v>
      </c>
      <c r="AF69" s="51">
        <v>0</v>
      </c>
      <c r="AG69" s="51">
        <v>4.0300000000000002E-2</v>
      </c>
      <c r="AH69" s="51">
        <v>4500</v>
      </c>
      <c r="AI69" s="51">
        <v>0</v>
      </c>
      <c r="AJ69" s="51">
        <v>2.1100000000000001E-2</v>
      </c>
      <c r="AK69" s="51">
        <v>100000</v>
      </c>
      <c r="AL69" s="51">
        <v>0</v>
      </c>
      <c r="AM69" s="51">
        <v>0</v>
      </c>
      <c r="AN69" s="51">
        <v>0</v>
      </c>
      <c r="AO69" s="51">
        <v>0</v>
      </c>
      <c r="AP69" s="51">
        <v>0</v>
      </c>
      <c r="AQ69" s="51">
        <v>0</v>
      </c>
      <c r="AR69" s="51">
        <v>0</v>
      </c>
      <c r="AS69" s="51">
        <v>0</v>
      </c>
      <c r="AT69" s="51">
        <v>0</v>
      </c>
      <c r="AU69" s="51">
        <v>0</v>
      </c>
      <c r="AV69" s="51">
        <v>0.71109999999999995</v>
      </c>
      <c r="AW69" s="51">
        <v>0.06</v>
      </c>
      <c r="AX69" s="51">
        <v>0</v>
      </c>
      <c r="AY69" s="51">
        <v>0</v>
      </c>
    </row>
    <row r="70" spans="1:51" s="51" customFormat="1" collapsed="1" x14ac:dyDescent="0.25">
      <c r="A70" s="50" t="s">
        <v>117</v>
      </c>
      <c r="S70" s="52"/>
    </row>
    <row r="71" spans="1:51" s="51" customFormat="1" ht="15" hidden="1" customHeight="1" outlineLevel="1" x14ac:dyDescent="0.25">
      <c r="A71" s="50" t="s">
        <v>109</v>
      </c>
      <c r="B71" s="51">
        <v>0.2969</v>
      </c>
      <c r="C71" s="51">
        <v>0</v>
      </c>
      <c r="D71" s="51">
        <v>3.2877000000000001</v>
      </c>
      <c r="E71" s="51">
        <v>0.30809999999999998</v>
      </c>
      <c r="F71" s="51">
        <v>0</v>
      </c>
      <c r="G71" s="51">
        <v>7.6711999999999998</v>
      </c>
      <c r="H71" s="51">
        <v>0.35370000000000001</v>
      </c>
      <c r="I71" s="51">
        <v>0</v>
      </c>
      <c r="J71" s="51">
        <v>16.438400000000001</v>
      </c>
      <c r="K71" s="51">
        <v>0.38009999999999999</v>
      </c>
      <c r="L71" s="51">
        <v>0</v>
      </c>
      <c r="M71" s="51">
        <v>27.397300000000001</v>
      </c>
      <c r="N71" s="51">
        <v>0.38009999999999999</v>
      </c>
      <c r="O71" s="51">
        <v>0</v>
      </c>
      <c r="P71" s="51">
        <v>100000</v>
      </c>
      <c r="Q71" s="51">
        <v>0.75800000000000001</v>
      </c>
      <c r="R71" s="51">
        <v>0.13669999999999999</v>
      </c>
      <c r="S71" s="51">
        <v>0</v>
      </c>
      <c r="T71" s="52">
        <v>21.9178</v>
      </c>
      <c r="U71" s="51">
        <v>0.14749999999999999</v>
      </c>
      <c r="V71" s="51">
        <v>0</v>
      </c>
      <c r="W71" s="51">
        <v>100000</v>
      </c>
      <c r="X71" s="51">
        <v>0</v>
      </c>
      <c r="Y71" s="51">
        <v>0</v>
      </c>
      <c r="Z71" s="51">
        <v>0</v>
      </c>
      <c r="AA71" s="51">
        <v>0</v>
      </c>
      <c r="AB71" s="51">
        <v>0</v>
      </c>
      <c r="AC71" s="51">
        <v>0</v>
      </c>
      <c r="AD71" s="51">
        <v>0</v>
      </c>
      <c r="AE71" s="51">
        <v>0</v>
      </c>
      <c r="AF71" s="51">
        <v>0</v>
      </c>
      <c r="AG71" s="51">
        <v>4.0300000000000002E-2</v>
      </c>
      <c r="AH71" s="51">
        <v>4500</v>
      </c>
      <c r="AI71" s="51">
        <v>0</v>
      </c>
      <c r="AJ71" s="51">
        <v>2.1100000000000001E-2</v>
      </c>
      <c r="AK71" s="51">
        <v>100000</v>
      </c>
      <c r="AL71" s="51">
        <v>0</v>
      </c>
      <c r="AM71" s="51">
        <v>0</v>
      </c>
      <c r="AN71" s="51">
        <v>0</v>
      </c>
      <c r="AO71" s="51">
        <v>0</v>
      </c>
      <c r="AP71" s="51">
        <v>0</v>
      </c>
      <c r="AQ71" s="51">
        <v>0</v>
      </c>
      <c r="AR71" s="51">
        <v>0</v>
      </c>
      <c r="AS71" s="51">
        <v>0</v>
      </c>
      <c r="AT71" s="51">
        <v>0</v>
      </c>
      <c r="AU71" s="51">
        <v>0</v>
      </c>
      <c r="AV71" s="51">
        <v>0.71109999999999995</v>
      </c>
      <c r="AW71" s="51">
        <v>0</v>
      </c>
      <c r="AX71" s="51">
        <v>0</v>
      </c>
      <c r="AY71" s="51">
        <v>0</v>
      </c>
    </row>
    <row r="72" spans="1:51" s="51" customFormat="1" ht="15" hidden="1" customHeight="1" outlineLevel="1" x14ac:dyDescent="0.25">
      <c r="A72" s="50" t="s">
        <v>106</v>
      </c>
      <c r="B72" s="51">
        <v>0.27560000000000001</v>
      </c>
      <c r="C72" s="51">
        <v>100</v>
      </c>
      <c r="D72" s="51">
        <v>0</v>
      </c>
      <c r="E72" s="51">
        <v>0.29980000000000001</v>
      </c>
      <c r="F72" s="51">
        <v>233</v>
      </c>
      <c r="G72" s="51">
        <v>0</v>
      </c>
      <c r="H72" s="51">
        <v>0.36520000000000002</v>
      </c>
      <c r="I72" s="51">
        <v>500</v>
      </c>
      <c r="J72" s="51">
        <v>0</v>
      </c>
      <c r="K72" s="51">
        <v>0.3891</v>
      </c>
      <c r="L72" s="51">
        <v>100000</v>
      </c>
      <c r="M72" s="51">
        <v>0</v>
      </c>
      <c r="N72" s="51">
        <v>0</v>
      </c>
      <c r="O72" s="51">
        <v>0</v>
      </c>
      <c r="P72" s="51">
        <v>0</v>
      </c>
      <c r="Q72" s="51">
        <v>0.69</v>
      </c>
      <c r="R72" s="51">
        <v>0.14680000000000001</v>
      </c>
      <c r="S72" s="52">
        <v>667</v>
      </c>
      <c r="T72" s="51">
        <v>0</v>
      </c>
      <c r="U72" s="51">
        <v>0.1585</v>
      </c>
      <c r="V72" s="51">
        <v>100000</v>
      </c>
      <c r="W72" s="51">
        <v>0</v>
      </c>
      <c r="X72" s="51">
        <v>0</v>
      </c>
      <c r="Y72" s="51">
        <v>0</v>
      </c>
      <c r="Z72" s="51">
        <v>0</v>
      </c>
      <c r="AA72" s="51">
        <v>0</v>
      </c>
      <c r="AB72" s="51">
        <v>0</v>
      </c>
      <c r="AC72" s="51">
        <v>0</v>
      </c>
      <c r="AD72" s="51">
        <v>0</v>
      </c>
      <c r="AE72" s="51">
        <v>0</v>
      </c>
      <c r="AF72" s="51">
        <v>0</v>
      </c>
      <c r="AG72" s="51">
        <v>0</v>
      </c>
      <c r="AH72" s="51">
        <v>0</v>
      </c>
      <c r="AI72" s="51">
        <v>0</v>
      </c>
      <c r="AJ72" s="51">
        <v>0</v>
      </c>
      <c r="AK72" s="51">
        <v>0</v>
      </c>
      <c r="AL72" s="51">
        <v>0</v>
      </c>
      <c r="AM72" s="51">
        <v>0</v>
      </c>
      <c r="AN72" s="51">
        <v>0</v>
      </c>
      <c r="AO72" s="51">
        <v>0</v>
      </c>
      <c r="AP72" s="51">
        <v>0</v>
      </c>
      <c r="AQ72" s="51">
        <v>0</v>
      </c>
      <c r="AR72" s="51">
        <v>0</v>
      </c>
      <c r="AS72" s="51">
        <v>0</v>
      </c>
      <c r="AT72" s="51">
        <v>0</v>
      </c>
      <c r="AU72" s="51">
        <v>0</v>
      </c>
      <c r="AV72" s="51">
        <v>0</v>
      </c>
      <c r="AW72" s="51">
        <v>0</v>
      </c>
      <c r="AX72" s="51">
        <v>6.0000000000000001E-3</v>
      </c>
      <c r="AY72" s="51">
        <v>22</v>
      </c>
    </row>
    <row r="73" spans="1:51" s="51" customFormat="1" ht="15" hidden="1" customHeight="1" outlineLevel="1" x14ac:dyDescent="0.25">
      <c r="A73" s="50" t="s">
        <v>107</v>
      </c>
      <c r="B73" s="51">
        <v>0.26100000000000001</v>
      </c>
      <c r="C73" s="51">
        <v>100</v>
      </c>
      <c r="D73" s="51">
        <v>0</v>
      </c>
      <c r="E73" s="51">
        <v>0.26679999999999998</v>
      </c>
      <c r="F73" s="51">
        <v>233</v>
      </c>
      <c r="G73" s="51">
        <v>0</v>
      </c>
      <c r="H73" s="51">
        <v>0.32500000000000001</v>
      </c>
      <c r="I73" s="51">
        <v>500</v>
      </c>
      <c r="J73" s="51">
        <v>0</v>
      </c>
      <c r="K73" s="51">
        <v>0.3463</v>
      </c>
      <c r="L73" s="51">
        <v>100000</v>
      </c>
      <c r="M73" s="51">
        <v>0</v>
      </c>
      <c r="N73" s="51">
        <v>0</v>
      </c>
      <c r="O73" s="51">
        <v>0</v>
      </c>
      <c r="P73" s="51">
        <v>0</v>
      </c>
      <c r="Q73" s="51">
        <v>0.69</v>
      </c>
      <c r="R73" s="51">
        <v>0.14680000000000001</v>
      </c>
      <c r="S73" s="52">
        <v>667</v>
      </c>
      <c r="T73" s="51">
        <v>0</v>
      </c>
      <c r="U73" s="51">
        <v>0.1585</v>
      </c>
      <c r="V73" s="51">
        <v>100000</v>
      </c>
      <c r="W73" s="51">
        <v>0</v>
      </c>
      <c r="X73" s="51">
        <v>0</v>
      </c>
      <c r="Y73" s="51">
        <v>0</v>
      </c>
      <c r="Z73" s="51">
        <v>0</v>
      </c>
      <c r="AA73" s="51">
        <v>0</v>
      </c>
      <c r="AB73" s="51">
        <v>0</v>
      </c>
      <c r="AC73" s="51">
        <v>0</v>
      </c>
      <c r="AD73" s="51">
        <v>0</v>
      </c>
      <c r="AE73" s="51">
        <v>0</v>
      </c>
      <c r="AF73" s="51">
        <v>0</v>
      </c>
      <c r="AG73" s="51">
        <v>0</v>
      </c>
      <c r="AH73" s="51">
        <v>0</v>
      </c>
      <c r="AI73" s="51">
        <v>0</v>
      </c>
      <c r="AJ73" s="51">
        <v>0</v>
      </c>
      <c r="AK73" s="51">
        <v>0</v>
      </c>
      <c r="AL73" s="51">
        <v>0</v>
      </c>
      <c r="AM73" s="51">
        <v>0</v>
      </c>
      <c r="AN73" s="51">
        <v>0</v>
      </c>
      <c r="AO73" s="51">
        <v>0</v>
      </c>
      <c r="AP73" s="51">
        <v>0</v>
      </c>
      <c r="AQ73" s="51">
        <v>0</v>
      </c>
      <c r="AR73" s="51">
        <v>0</v>
      </c>
      <c r="AS73" s="51">
        <v>0</v>
      </c>
      <c r="AT73" s="51">
        <v>0</v>
      </c>
      <c r="AU73" s="51">
        <v>0</v>
      </c>
      <c r="AV73" s="51">
        <v>0</v>
      </c>
      <c r="AW73" s="51">
        <v>0</v>
      </c>
      <c r="AX73" s="51">
        <v>6.0000000000000001E-3</v>
      </c>
      <c r="AY73" s="51">
        <v>22</v>
      </c>
    </row>
    <row r="74" spans="1:51" s="51" customFormat="1" ht="15" hidden="1" customHeight="1" outlineLevel="1" x14ac:dyDescent="0.25">
      <c r="A74" s="50" t="s">
        <v>108</v>
      </c>
      <c r="B74" s="51">
        <v>0.27400000000000002</v>
      </c>
      <c r="C74" s="51">
        <v>100</v>
      </c>
      <c r="D74" s="51">
        <v>0</v>
      </c>
      <c r="E74" s="51">
        <v>0.307</v>
      </c>
      <c r="F74" s="51">
        <v>233</v>
      </c>
      <c r="G74" s="51">
        <v>0</v>
      </c>
      <c r="H74" s="51">
        <v>0.34949999999999998</v>
      </c>
      <c r="I74" s="51">
        <v>500</v>
      </c>
      <c r="J74" s="51">
        <v>0</v>
      </c>
      <c r="K74" s="51">
        <v>0.34949999999999998</v>
      </c>
      <c r="L74" s="51">
        <v>100000</v>
      </c>
      <c r="M74" s="51">
        <v>0</v>
      </c>
      <c r="N74" s="51">
        <v>0</v>
      </c>
      <c r="O74" s="51">
        <v>0</v>
      </c>
      <c r="P74" s="51">
        <v>0</v>
      </c>
      <c r="Q74" s="51">
        <v>0.67800000000000005</v>
      </c>
      <c r="R74" s="51">
        <v>0.1195</v>
      </c>
      <c r="S74" s="52">
        <v>667</v>
      </c>
      <c r="U74" s="51">
        <v>0.124</v>
      </c>
      <c r="V74" s="51">
        <v>100000</v>
      </c>
      <c r="W74" s="51">
        <v>0</v>
      </c>
      <c r="X74" s="51">
        <v>0</v>
      </c>
      <c r="Y74" s="51">
        <v>0</v>
      </c>
      <c r="Z74" s="51">
        <v>0</v>
      </c>
      <c r="AA74" s="51">
        <v>0</v>
      </c>
      <c r="AB74" s="51">
        <v>0</v>
      </c>
      <c r="AC74" s="51">
        <v>0</v>
      </c>
      <c r="AD74" s="51">
        <v>0</v>
      </c>
      <c r="AE74" s="51">
        <v>0</v>
      </c>
      <c r="AF74" s="51">
        <v>0</v>
      </c>
      <c r="AG74" s="51">
        <v>0</v>
      </c>
      <c r="AH74" s="51">
        <v>0</v>
      </c>
      <c r="AI74" s="51">
        <v>0</v>
      </c>
      <c r="AJ74" s="51">
        <v>0</v>
      </c>
      <c r="AK74" s="51">
        <v>0</v>
      </c>
      <c r="AL74" s="51">
        <v>0</v>
      </c>
      <c r="AM74" s="51">
        <v>0</v>
      </c>
      <c r="AN74" s="51">
        <v>0</v>
      </c>
      <c r="AO74" s="51">
        <v>0</v>
      </c>
      <c r="AP74" s="51">
        <v>0</v>
      </c>
      <c r="AQ74" s="51">
        <v>0</v>
      </c>
      <c r="AR74" s="51">
        <v>0</v>
      </c>
      <c r="AS74" s="51">
        <v>0</v>
      </c>
      <c r="AT74" s="51">
        <v>0</v>
      </c>
      <c r="AU74" s="51">
        <v>0</v>
      </c>
      <c r="AV74" s="51">
        <v>0</v>
      </c>
      <c r="AW74" s="51">
        <v>0.15</v>
      </c>
      <c r="AX74" s="51">
        <v>6.0000000000000001E-3</v>
      </c>
      <c r="AY74" s="51">
        <v>22</v>
      </c>
    </row>
    <row r="75" spans="1:51" s="51" customFormat="1" ht="13.5" hidden="1" customHeight="1" outlineLevel="1" x14ac:dyDescent="0.25">
      <c r="A75" s="50" t="s">
        <v>96</v>
      </c>
      <c r="B75" s="52">
        <v>0.33328099999999999</v>
      </c>
      <c r="C75" s="51">
        <v>0</v>
      </c>
      <c r="D75" s="51">
        <v>10.957800000000001</v>
      </c>
      <c r="E75" s="52">
        <v>0.37328099999999997</v>
      </c>
      <c r="F75" s="51">
        <v>0</v>
      </c>
      <c r="G75" s="51">
        <v>16.437999999999999</v>
      </c>
      <c r="H75" s="51">
        <v>0.404281</v>
      </c>
      <c r="I75" s="51">
        <v>0</v>
      </c>
      <c r="J75" s="51">
        <v>27.396000000000001</v>
      </c>
      <c r="K75" s="51">
        <v>0.404281</v>
      </c>
      <c r="L75" s="51">
        <v>0</v>
      </c>
      <c r="M75" s="51">
        <v>100000</v>
      </c>
      <c r="N75" s="51">
        <v>0</v>
      </c>
      <c r="O75" s="51">
        <v>0</v>
      </c>
      <c r="P75" s="51">
        <v>0</v>
      </c>
      <c r="Q75" s="51">
        <v>0.74</v>
      </c>
      <c r="R75" s="51">
        <v>0</v>
      </c>
      <c r="S75" s="52">
        <v>0</v>
      </c>
      <c r="T75" s="51">
        <v>0</v>
      </c>
      <c r="U75" s="51">
        <v>0</v>
      </c>
      <c r="V75" s="51">
        <v>0</v>
      </c>
      <c r="W75" s="51">
        <v>0</v>
      </c>
      <c r="X75" s="51">
        <v>0</v>
      </c>
      <c r="Y75" s="51">
        <v>0</v>
      </c>
      <c r="Z75" s="51">
        <v>0</v>
      </c>
      <c r="AA75" s="51">
        <v>0</v>
      </c>
      <c r="AB75" s="51">
        <v>0</v>
      </c>
      <c r="AC75" s="51">
        <v>0</v>
      </c>
      <c r="AD75" s="51">
        <v>0</v>
      </c>
      <c r="AE75" s="51">
        <v>0</v>
      </c>
      <c r="AF75" s="51">
        <v>0</v>
      </c>
      <c r="AG75" s="51">
        <v>3.9280000000000002E-2</v>
      </c>
      <c r="AH75" s="51">
        <v>0</v>
      </c>
      <c r="AI75" s="51">
        <v>27.4</v>
      </c>
      <c r="AJ75" s="51">
        <v>3.0800000000000001E-2</v>
      </c>
      <c r="AK75" s="51">
        <v>0</v>
      </c>
      <c r="AL75" s="51">
        <v>21.9</v>
      </c>
      <c r="AM75" s="51">
        <v>2.2579999999999999E-2</v>
      </c>
      <c r="AN75" s="51">
        <v>0</v>
      </c>
      <c r="AO75" s="51">
        <v>100000</v>
      </c>
      <c r="AP75" s="51">
        <v>0</v>
      </c>
      <c r="AQ75" s="51">
        <v>0</v>
      </c>
      <c r="AR75" s="51">
        <v>0</v>
      </c>
      <c r="AS75" s="51">
        <v>0</v>
      </c>
      <c r="AT75" s="51">
        <v>0</v>
      </c>
      <c r="AU75" s="51">
        <v>0</v>
      </c>
      <c r="AV75" s="51">
        <v>0.86599999999999999</v>
      </c>
      <c r="AW75" s="51">
        <v>0</v>
      </c>
      <c r="AX75" s="51">
        <v>0</v>
      </c>
      <c r="AY75" s="51">
        <v>33</v>
      </c>
    </row>
    <row r="76" spans="1:51" s="51" customFormat="1" ht="15" hidden="1" customHeight="1" outlineLevel="1" x14ac:dyDescent="0.25">
      <c r="A76" s="50" t="s">
        <v>97</v>
      </c>
      <c r="B76" s="52">
        <v>0.31028099999999997</v>
      </c>
      <c r="C76" s="51">
        <v>0</v>
      </c>
      <c r="D76" s="51">
        <v>10.957800000000001</v>
      </c>
      <c r="E76" s="52">
        <v>0.34728100000000001</v>
      </c>
      <c r="F76" s="51">
        <v>0</v>
      </c>
      <c r="G76" s="51">
        <v>16.438400000000001</v>
      </c>
      <c r="H76" s="51">
        <v>0.35828100000000002</v>
      </c>
      <c r="I76" s="51">
        <v>0</v>
      </c>
      <c r="J76" s="51">
        <v>27.396100000000001</v>
      </c>
      <c r="K76" s="51">
        <v>0.35828100000000002</v>
      </c>
      <c r="L76" s="51">
        <v>0</v>
      </c>
      <c r="M76" s="51">
        <v>100000</v>
      </c>
      <c r="N76" s="51">
        <v>0</v>
      </c>
      <c r="O76" s="51">
        <v>0</v>
      </c>
      <c r="P76" s="51">
        <v>0</v>
      </c>
      <c r="Q76" s="51">
        <v>0.74</v>
      </c>
      <c r="R76" s="51">
        <v>0</v>
      </c>
      <c r="S76" s="52">
        <v>0</v>
      </c>
      <c r="T76" s="51">
        <v>0</v>
      </c>
      <c r="U76" s="51">
        <v>0</v>
      </c>
      <c r="V76" s="51">
        <v>0</v>
      </c>
      <c r="W76" s="51">
        <v>0</v>
      </c>
      <c r="X76" s="51">
        <v>0</v>
      </c>
      <c r="Y76" s="51">
        <v>0</v>
      </c>
      <c r="Z76" s="51">
        <v>0</v>
      </c>
      <c r="AA76" s="51">
        <v>0</v>
      </c>
      <c r="AB76" s="51">
        <v>0</v>
      </c>
      <c r="AC76" s="51">
        <v>0</v>
      </c>
      <c r="AD76" s="51">
        <v>0</v>
      </c>
      <c r="AE76" s="51">
        <v>0</v>
      </c>
      <c r="AF76" s="51">
        <v>0</v>
      </c>
      <c r="AG76" s="51">
        <v>3.9280000000000002E-2</v>
      </c>
      <c r="AH76" s="51">
        <v>0</v>
      </c>
      <c r="AI76" s="51">
        <v>27.4</v>
      </c>
      <c r="AJ76" s="51">
        <v>3.0800000000000001E-2</v>
      </c>
      <c r="AK76" s="51">
        <v>0</v>
      </c>
      <c r="AL76" s="51">
        <v>21.9</v>
      </c>
      <c r="AM76" s="51">
        <v>2.2579999999999999E-2</v>
      </c>
      <c r="AN76" s="51">
        <v>0</v>
      </c>
      <c r="AO76" s="51">
        <v>100000</v>
      </c>
      <c r="AP76" s="51">
        <v>0</v>
      </c>
      <c r="AQ76" s="51">
        <v>0</v>
      </c>
      <c r="AR76" s="51">
        <v>0</v>
      </c>
      <c r="AS76" s="51">
        <v>0</v>
      </c>
      <c r="AT76" s="51">
        <v>0</v>
      </c>
      <c r="AU76" s="51">
        <v>0</v>
      </c>
      <c r="AV76" s="51">
        <v>0.86599999999999999</v>
      </c>
      <c r="AW76" s="51">
        <v>0</v>
      </c>
      <c r="AX76" s="51">
        <v>0</v>
      </c>
      <c r="AY76" s="51">
        <v>33</v>
      </c>
    </row>
    <row r="77" spans="1:51" s="51" customFormat="1" ht="15" hidden="1" customHeight="1" outlineLevel="1" x14ac:dyDescent="0.25">
      <c r="A77" s="50" t="s">
        <v>100</v>
      </c>
      <c r="B77" s="51">
        <v>0.29349999999999998</v>
      </c>
      <c r="C77" s="51">
        <v>0</v>
      </c>
      <c r="D77" s="51">
        <v>3.28</v>
      </c>
      <c r="E77" s="51">
        <v>0.29920000000000002</v>
      </c>
      <c r="F77" s="51">
        <v>0</v>
      </c>
      <c r="G77" s="51">
        <v>7.67</v>
      </c>
      <c r="H77" s="51">
        <v>0.34610000000000002</v>
      </c>
      <c r="I77" s="51">
        <v>0</v>
      </c>
      <c r="J77" s="51">
        <v>16.440000000000001</v>
      </c>
      <c r="K77" s="51">
        <v>0.35439999999999999</v>
      </c>
      <c r="L77" s="51">
        <v>0</v>
      </c>
      <c r="M77" s="51">
        <v>100000</v>
      </c>
      <c r="N77" s="51">
        <v>0</v>
      </c>
      <c r="O77" s="51">
        <v>0</v>
      </c>
      <c r="P77" s="51">
        <v>0</v>
      </c>
      <c r="Q77" s="51">
        <v>0.8165</v>
      </c>
      <c r="R77" s="51">
        <v>0.12859999999999999</v>
      </c>
      <c r="S77" s="51">
        <v>0</v>
      </c>
      <c r="T77" s="51">
        <v>21.92</v>
      </c>
      <c r="U77" s="51">
        <v>0.12859999999999999</v>
      </c>
      <c r="V77" s="51">
        <v>0</v>
      </c>
      <c r="W77" s="51">
        <v>100000</v>
      </c>
      <c r="X77" s="51">
        <v>0</v>
      </c>
      <c r="Y77" s="51">
        <v>0</v>
      </c>
      <c r="Z77" s="51">
        <v>0</v>
      </c>
      <c r="AA77" s="51">
        <v>0</v>
      </c>
      <c r="AB77" s="51">
        <v>0</v>
      </c>
      <c r="AC77" s="51">
        <v>0</v>
      </c>
      <c r="AD77" s="51">
        <v>0</v>
      </c>
      <c r="AE77" s="51">
        <v>0</v>
      </c>
      <c r="AF77" s="51">
        <v>0</v>
      </c>
      <c r="AG77" s="51">
        <v>0</v>
      </c>
      <c r="AH77" s="51">
        <v>0</v>
      </c>
      <c r="AI77" s="51">
        <v>0</v>
      </c>
      <c r="AJ77" s="51">
        <v>0</v>
      </c>
      <c r="AK77" s="51">
        <v>0</v>
      </c>
      <c r="AL77" s="51">
        <v>0</v>
      </c>
      <c r="AM77" s="51">
        <v>0</v>
      </c>
      <c r="AN77" s="51">
        <v>0</v>
      </c>
      <c r="AO77" s="51">
        <v>0</v>
      </c>
      <c r="AP77" s="51">
        <v>0</v>
      </c>
      <c r="AQ77" s="51">
        <v>0</v>
      </c>
      <c r="AR77" s="51">
        <v>0</v>
      </c>
      <c r="AS77" s="51">
        <v>0</v>
      </c>
      <c r="AT77" s="51">
        <v>0</v>
      </c>
      <c r="AU77" s="51">
        <v>0</v>
      </c>
      <c r="AV77" s="51">
        <v>0</v>
      </c>
      <c r="AW77" s="51">
        <v>0.23599999999999999</v>
      </c>
      <c r="AX77" s="51">
        <v>0</v>
      </c>
      <c r="AY77" s="51">
        <v>0</v>
      </c>
    </row>
    <row r="78" spans="1:51" s="51" customFormat="1" ht="16.5" hidden="1" customHeight="1" outlineLevel="1" x14ac:dyDescent="0.25">
      <c r="A78" s="50" t="s">
        <v>102</v>
      </c>
      <c r="B78" s="51">
        <v>0.2833</v>
      </c>
      <c r="C78" s="51">
        <v>200</v>
      </c>
      <c r="D78" s="51">
        <v>0</v>
      </c>
      <c r="E78" s="51">
        <v>0.28249999999999997</v>
      </c>
      <c r="F78" s="51">
        <v>100000</v>
      </c>
      <c r="G78" s="51">
        <v>0</v>
      </c>
      <c r="H78" s="51">
        <v>0</v>
      </c>
      <c r="I78" s="51">
        <v>0</v>
      </c>
      <c r="J78" s="51">
        <v>0</v>
      </c>
      <c r="K78" s="51">
        <v>0</v>
      </c>
      <c r="L78" s="51">
        <v>0</v>
      </c>
      <c r="M78" s="51">
        <v>0</v>
      </c>
      <c r="N78" s="51">
        <v>0</v>
      </c>
      <c r="O78" s="51">
        <v>0</v>
      </c>
      <c r="P78" s="51">
        <v>0</v>
      </c>
      <c r="Q78" s="51">
        <v>0.7661</v>
      </c>
      <c r="R78" s="51">
        <v>0.1515</v>
      </c>
      <c r="S78" s="51">
        <v>100000</v>
      </c>
      <c r="T78" s="51">
        <v>0</v>
      </c>
      <c r="U78" s="51">
        <v>0</v>
      </c>
      <c r="V78" s="51">
        <v>0</v>
      </c>
      <c r="W78" s="51">
        <v>0</v>
      </c>
      <c r="X78" s="51">
        <v>0</v>
      </c>
      <c r="Y78" s="51">
        <v>0</v>
      </c>
      <c r="Z78" s="51">
        <v>0</v>
      </c>
      <c r="AA78" s="51">
        <v>0</v>
      </c>
      <c r="AB78" s="51">
        <v>0</v>
      </c>
      <c r="AC78" s="51">
        <v>0</v>
      </c>
      <c r="AD78" s="51">
        <v>0</v>
      </c>
      <c r="AE78" s="51">
        <v>0</v>
      </c>
      <c r="AF78" s="51">
        <v>0</v>
      </c>
      <c r="AG78" s="51">
        <v>0</v>
      </c>
      <c r="AH78" s="51">
        <v>0</v>
      </c>
      <c r="AI78" s="51">
        <v>0</v>
      </c>
      <c r="AJ78" s="51">
        <v>0</v>
      </c>
      <c r="AK78" s="51">
        <v>0</v>
      </c>
      <c r="AL78" s="51">
        <v>0</v>
      </c>
      <c r="AM78" s="51">
        <v>0</v>
      </c>
      <c r="AN78" s="51">
        <v>0</v>
      </c>
      <c r="AO78" s="51">
        <v>0</v>
      </c>
      <c r="AP78" s="51">
        <v>0</v>
      </c>
      <c r="AQ78" s="51">
        <v>0</v>
      </c>
      <c r="AR78" s="51">
        <v>0</v>
      </c>
      <c r="AS78" s="51">
        <v>0</v>
      </c>
      <c r="AT78" s="51">
        <v>0</v>
      </c>
      <c r="AU78" s="51">
        <v>0</v>
      </c>
      <c r="AV78" s="51">
        <v>0</v>
      </c>
      <c r="AW78" s="51">
        <v>0</v>
      </c>
      <c r="AX78" s="51">
        <v>0</v>
      </c>
      <c r="AY78" s="51">
        <v>0</v>
      </c>
    </row>
    <row r="79" spans="1:51" s="51" customFormat="1" ht="15" hidden="1" customHeight="1" outlineLevel="1" x14ac:dyDescent="0.25">
      <c r="A79" s="50" t="s">
        <v>104</v>
      </c>
      <c r="B79" s="51">
        <v>0.31419999999999998</v>
      </c>
      <c r="C79" s="51">
        <v>0</v>
      </c>
      <c r="D79" s="51">
        <v>3.2877000000000001</v>
      </c>
      <c r="E79" s="51">
        <v>0.37790000000000001</v>
      </c>
      <c r="F79" s="51">
        <v>0</v>
      </c>
      <c r="G79" s="51">
        <v>7.6711999999999998</v>
      </c>
      <c r="H79" s="51">
        <v>0.34849999999999998</v>
      </c>
      <c r="I79" s="51">
        <v>0</v>
      </c>
      <c r="J79" s="51">
        <v>16.438400000000001</v>
      </c>
      <c r="K79" s="51">
        <v>0.34849999999999998</v>
      </c>
      <c r="L79" s="51">
        <v>0</v>
      </c>
      <c r="M79" s="51">
        <v>27.397300000000001</v>
      </c>
      <c r="N79" s="51">
        <v>0.34849999999999998</v>
      </c>
      <c r="O79" s="51">
        <v>0</v>
      </c>
      <c r="P79" s="51">
        <v>100000</v>
      </c>
      <c r="Q79" s="51">
        <v>0.7379</v>
      </c>
      <c r="R79" s="51">
        <v>0.1386</v>
      </c>
      <c r="S79" s="51">
        <v>0</v>
      </c>
      <c r="T79" s="52">
        <v>21.9178</v>
      </c>
      <c r="U79" s="51">
        <v>0.13669999999999999</v>
      </c>
      <c r="V79" s="51">
        <v>0</v>
      </c>
      <c r="W79" s="51">
        <v>100000</v>
      </c>
      <c r="X79" s="51">
        <v>0</v>
      </c>
      <c r="Y79" s="51">
        <v>0</v>
      </c>
      <c r="Z79" s="51">
        <v>0</v>
      </c>
      <c r="AA79" s="51">
        <v>0</v>
      </c>
      <c r="AB79" s="51">
        <v>0</v>
      </c>
      <c r="AC79" s="51">
        <v>0</v>
      </c>
      <c r="AD79" s="51">
        <v>0</v>
      </c>
      <c r="AE79" s="51">
        <v>0</v>
      </c>
      <c r="AF79" s="51">
        <v>0</v>
      </c>
      <c r="AG79" s="51">
        <v>3.986E-2</v>
      </c>
      <c r="AH79" s="51">
        <v>0</v>
      </c>
      <c r="AI79" s="51">
        <v>49.315100000000001</v>
      </c>
      <c r="AJ79" s="51">
        <v>1.857E-2</v>
      </c>
      <c r="AK79" s="51">
        <v>0</v>
      </c>
      <c r="AL79" s="51">
        <v>10000</v>
      </c>
      <c r="AM79" s="51">
        <v>0</v>
      </c>
      <c r="AN79" s="51">
        <v>0</v>
      </c>
      <c r="AO79" s="51">
        <v>0</v>
      </c>
      <c r="AP79" s="51">
        <v>0</v>
      </c>
      <c r="AQ79" s="51">
        <v>0</v>
      </c>
      <c r="AR79" s="51">
        <v>0</v>
      </c>
      <c r="AS79" s="51">
        <v>0</v>
      </c>
      <c r="AT79" s="51">
        <v>0</v>
      </c>
      <c r="AU79" s="51">
        <v>0</v>
      </c>
      <c r="AV79" s="51">
        <v>0.64729999999999999</v>
      </c>
      <c r="AW79" s="51">
        <v>0</v>
      </c>
      <c r="AX79" s="51">
        <v>6.0000000000000001E-3</v>
      </c>
      <c r="AY79" s="51">
        <v>0</v>
      </c>
    </row>
    <row r="80" spans="1:51" s="51" customFormat="1" ht="15" hidden="1" customHeight="1" outlineLevel="1" x14ac:dyDescent="0.25">
      <c r="A80" s="50" t="s">
        <v>105</v>
      </c>
      <c r="B80" s="51">
        <v>0.31419999999999998</v>
      </c>
      <c r="C80" s="51">
        <v>0</v>
      </c>
      <c r="D80" s="51">
        <v>10.9589</v>
      </c>
      <c r="E80" s="51">
        <v>0.37790000000000001</v>
      </c>
      <c r="F80" s="51">
        <v>0</v>
      </c>
      <c r="G80" s="51">
        <v>100000</v>
      </c>
      <c r="H80" s="51">
        <v>0</v>
      </c>
      <c r="I80" s="51">
        <v>0</v>
      </c>
      <c r="J80" s="51">
        <v>0</v>
      </c>
      <c r="K80" s="51">
        <v>0</v>
      </c>
      <c r="L80" s="51">
        <v>0</v>
      </c>
      <c r="M80" s="51">
        <v>0</v>
      </c>
      <c r="N80" s="51">
        <v>0</v>
      </c>
      <c r="O80" s="51">
        <v>0</v>
      </c>
      <c r="P80" s="51">
        <v>0</v>
      </c>
      <c r="Q80" s="51">
        <v>0.7379</v>
      </c>
      <c r="R80" s="51">
        <v>0.1386</v>
      </c>
      <c r="S80" s="51">
        <v>0</v>
      </c>
      <c r="T80" s="52">
        <v>21.9178</v>
      </c>
      <c r="U80" s="51">
        <v>0.13669999999999999</v>
      </c>
      <c r="V80" s="51">
        <v>0</v>
      </c>
      <c r="W80" s="51">
        <v>100000</v>
      </c>
      <c r="X80" s="51">
        <v>0</v>
      </c>
      <c r="Y80" s="51">
        <v>0</v>
      </c>
      <c r="Z80" s="51">
        <v>0</v>
      </c>
      <c r="AA80" s="51">
        <v>0</v>
      </c>
      <c r="AB80" s="51">
        <v>0</v>
      </c>
      <c r="AC80" s="51">
        <v>0</v>
      </c>
      <c r="AD80" s="51">
        <v>0</v>
      </c>
      <c r="AE80" s="51">
        <v>0</v>
      </c>
      <c r="AF80" s="51">
        <v>0</v>
      </c>
      <c r="AG80" s="51">
        <v>4.1169999999999998E-2</v>
      </c>
      <c r="AH80" s="51">
        <v>0</v>
      </c>
      <c r="AI80" s="51">
        <v>49.315100000000001</v>
      </c>
      <c r="AJ80" s="51">
        <v>1.882E-2</v>
      </c>
      <c r="AK80" s="51">
        <v>0</v>
      </c>
      <c r="AL80" s="51">
        <v>10000</v>
      </c>
      <c r="AM80" s="51">
        <v>0</v>
      </c>
      <c r="AN80" s="51">
        <v>0</v>
      </c>
      <c r="AO80" s="51">
        <v>0</v>
      </c>
      <c r="AP80" s="51">
        <v>0</v>
      </c>
      <c r="AQ80" s="51">
        <v>0</v>
      </c>
      <c r="AR80" s="51">
        <v>0</v>
      </c>
      <c r="AS80" s="51">
        <v>0</v>
      </c>
      <c r="AT80" s="51">
        <v>0</v>
      </c>
      <c r="AU80" s="51">
        <v>0</v>
      </c>
      <c r="AV80" s="51">
        <v>0.68589999999999995</v>
      </c>
      <c r="AW80" s="51">
        <v>0</v>
      </c>
      <c r="AX80" s="51">
        <v>6.0000000000000001E-3</v>
      </c>
      <c r="AY80" s="51">
        <v>0</v>
      </c>
    </row>
    <row r="81" spans="1:1" s="29" customFormat="1" collapsed="1" x14ac:dyDescent="0.25">
      <c r="A81" s="50" t="s">
        <v>118</v>
      </c>
    </row>
    <row r="82" spans="1:1" s="29" customFormat="1" x14ac:dyDescent="0.25">
      <c r="A82" s="53"/>
    </row>
    <row r="83" spans="1:1" s="29" customFormat="1" x14ac:dyDescent="0.25">
      <c r="A83" s="53"/>
    </row>
    <row r="84" spans="1:1" s="29" customFormat="1" x14ac:dyDescent="0.25">
      <c r="A84" s="53"/>
    </row>
    <row r="85" spans="1:1" s="29" customFormat="1" x14ac:dyDescent="0.25">
      <c r="A85" s="53"/>
    </row>
    <row r="86" spans="1:1" s="29" customFormat="1" x14ac:dyDescent="0.25">
      <c r="A86" s="53"/>
    </row>
    <row r="87" spans="1:1" s="29" customFormat="1" x14ac:dyDescent="0.25">
      <c r="A87" s="53"/>
    </row>
    <row r="88" spans="1:1" s="29" customFormat="1" x14ac:dyDescent="0.25">
      <c r="A88" s="53"/>
    </row>
    <row r="89" spans="1:1" s="29" customFormat="1" x14ac:dyDescent="0.25">
      <c r="A89" s="53"/>
    </row>
    <row r="90" spans="1:1" s="29" customFormat="1" x14ac:dyDescent="0.25">
      <c r="A90" s="53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4:D40"/>
  <sheetViews>
    <sheetView topLeftCell="C1" workbookViewId="0">
      <selection activeCell="D9" sqref="D9"/>
    </sheetView>
  </sheetViews>
  <sheetFormatPr defaultRowHeight="15" x14ac:dyDescent="0.25"/>
  <cols>
    <col min="4" max="4" width="87.85546875" customWidth="1"/>
  </cols>
  <sheetData>
    <row r="4" spans="4:4" x14ac:dyDescent="0.25">
      <c r="D4" t="s">
        <v>179</v>
      </c>
    </row>
    <row r="5" spans="4:4" x14ac:dyDescent="0.25">
      <c r="D5" s="49" t="s">
        <v>91</v>
      </c>
    </row>
    <row r="6" spans="4:4" x14ac:dyDescent="0.25">
      <c r="D6" s="49" t="s">
        <v>92</v>
      </c>
    </row>
    <row r="7" spans="4:4" x14ac:dyDescent="0.25">
      <c r="D7" s="49" t="s">
        <v>177</v>
      </c>
    </row>
    <row r="8" spans="4:4" x14ac:dyDescent="0.25">
      <c r="D8" s="49" t="s">
        <v>93</v>
      </c>
    </row>
    <row r="14" spans="4:4" x14ac:dyDescent="0.25">
      <c r="D14" s="49" t="s">
        <v>178</v>
      </c>
    </row>
    <row r="15" spans="4:4" x14ac:dyDescent="0.25">
      <c r="D15" s="49" t="s">
        <v>76</v>
      </c>
    </row>
    <row r="16" spans="4:4" x14ac:dyDescent="0.25">
      <c r="D16" s="49" t="s">
        <v>171</v>
      </c>
    </row>
    <row r="17" spans="4:4" x14ac:dyDescent="0.25">
      <c r="D17" s="49" t="s">
        <v>77</v>
      </c>
    </row>
    <row r="18" spans="4:4" x14ac:dyDescent="0.25">
      <c r="D18" s="49" t="s">
        <v>78</v>
      </c>
    </row>
    <row r="19" spans="4:4" x14ac:dyDescent="0.25">
      <c r="D19" s="49" t="s">
        <v>79</v>
      </c>
    </row>
    <row r="20" spans="4:4" x14ac:dyDescent="0.25">
      <c r="D20" s="49" t="s">
        <v>80</v>
      </c>
    </row>
    <row r="21" spans="4:4" x14ac:dyDescent="0.25">
      <c r="D21" s="49" t="s">
        <v>81</v>
      </c>
    </row>
    <row r="22" spans="4:4" x14ac:dyDescent="0.25">
      <c r="D22" s="49" t="s">
        <v>82</v>
      </c>
    </row>
    <row r="23" spans="4:4" x14ac:dyDescent="0.25">
      <c r="D23" s="49" t="s">
        <v>83</v>
      </c>
    </row>
    <row r="24" spans="4:4" x14ac:dyDescent="0.25">
      <c r="D24" s="49" t="s">
        <v>84</v>
      </c>
    </row>
    <row r="25" spans="4:4" x14ac:dyDescent="0.25">
      <c r="D25" s="49" t="s">
        <v>85</v>
      </c>
    </row>
    <row r="26" spans="4:4" x14ac:dyDescent="0.25">
      <c r="D26" s="49"/>
    </row>
    <row r="27" spans="4:4" x14ac:dyDescent="0.25">
      <c r="D27" s="49" t="s">
        <v>94</v>
      </c>
    </row>
    <row r="28" spans="4:4" x14ac:dyDescent="0.25">
      <c r="D28" s="49"/>
    </row>
    <row r="29" spans="4:4" x14ac:dyDescent="0.25">
      <c r="D29" s="49" t="s">
        <v>86</v>
      </c>
    </row>
    <row r="30" spans="4:4" x14ac:dyDescent="0.25">
      <c r="D30" s="49"/>
    </row>
    <row r="31" spans="4:4" x14ac:dyDescent="0.25">
      <c r="D31" s="49" t="s">
        <v>87</v>
      </c>
    </row>
    <row r="32" spans="4:4" x14ac:dyDescent="0.25">
      <c r="D32" s="49"/>
    </row>
    <row r="33" spans="4:4" x14ac:dyDescent="0.25">
      <c r="D33" s="49" t="s">
        <v>88</v>
      </c>
    </row>
    <row r="34" spans="4:4" x14ac:dyDescent="0.25">
      <c r="D34" s="49"/>
    </row>
    <row r="35" spans="4:4" x14ac:dyDescent="0.25">
      <c r="D35" s="49" t="s">
        <v>89</v>
      </c>
    </row>
    <row r="36" spans="4:4" x14ac:dyDescent="0.25">
      <c r="D36" s="49"/>
    </row>
    <row r="37" spans="4:4" x14ac:dyDescent="0.25">
      <c r="D37" s="49" t="s">
        <v>90</v>
      </c>
    </row>
    <row r="38" spans="4:4" x14ac:dyDescent="0.25">
      <c r="D38" s="49"/>
    </row>
    <row r="39" spans="4:4" x14ac:dyDescent="0.25">
      <c r="D39" s="49"/>
    </row>
    <row r="40" spans="4:4" x14ac:dyDescent="0.25">
      <c r="D40" s="49"/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Main</vt:lpstr>
      <vt:lpstr>Suppliers</vt:lpstr>
      <vt:lpstr>Instructions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Brett Hoyle</dc:creator>
  <cp:lastModifiedBy>Brett Hoyle</cp:lastModifiedBy>
  <dcterms:created xsi:type="dcterms:W3CDTF">2015-01-24T23:39:46Z</dcterms:created>
  <dcterms:modified xsi:type="dcterms:W3CDTF">2020-12-05T07:09:44Z</dcterms:modified>
</cp:coreProperties>
</file>